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Company Details" sheetId="3" state="visible" r:id="rId5"/>
    <sheet name="Parties" sheetId="4" state="visible" r:id="rId6"/>
    <sheet name="Items" sheetId="5" state="visible" r:id="rId7"/>
    <sheet name="Challan Entry" sheetId="6" state="visible" r:id="rId8"/>
    <sheet name="Print Challan" sheetId="7" state="visible" r:id="rId9"/>
    <sheet name="Challan Register" sheetId="8" state="visible" r:id="rId10"/>
    <sheet name="Lists" sheetId="9" state="hidden" r:id="rId11"/>
  </sheets>
  <definedNames>
    <definedName function="false" hidden="true" localSheetId="7" name="_xlnm._FilterDatabase" vbProcedure="false">'Challan Register'!$A$4:$K$204</definedName>
    <definedName function="false" hidden="false" localSheetId="6" name="_xlnm.Print_Area" vbProcedure="false">'Print Challan'!$A$2:$M$139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<sst xmlns="http://schemas.openxmlformats.org/spreadsheetml/2006/main" count="526" uniqueCount="397">
  <si>
    <t xml:space="preserve">GST Delivery Challan Generator</t>
  </si>
  <si>
    <t xml:space="preserve">GO TO SHEET</t>
  </si>
  <si>
    <t xml:space="preserve">AT A GLANCE</t>
  </si>
  <si>
    <t xml:space="preserve">Your name, GSTIN, prefix</t>
  </si>
  <si>
    <t xml:space="preserve">Current challan</t>
  </si>
  <si>
    <t xml:space="preserve">Consignees / job workers</t>
  </si>
  <si>
    <t xml:space="preserve">Current challan value</t>
  </si>
  <si>
    <t xml:space="preserve">HSN, unit, rate, GST %</t>
  </si>
  <si>
    <t xml:space="preserve">Challans in register</t>
  </si>
  <si>
    <t xml:space="preserve">Create a new challan</t>
  </si>
  <si>
    <t xml:space="preserve">Total value in register</t>
  </si>
  <si>
    <t xml:space="preserve">3 copies, ready to print</t>
  </si>
  <si>
    <t xml:space="preserve">Job work pending</t>
  </si>
  <si>
    <t xml:space="preserve">Log &amp; job-work tracker</t>
  </si>
  <si>
    <t xml:space="preserve">OVERDUE (deemed supply risk)</t>
  </si>
  <si>
    <t xml:space="preserve">Features &amp; steps</t>
  </si>
  <si>
    <t xml:space="preserve">Checks on current challan</t>
  </si>
  <si>
    <t xml:space="preserve">Designed by</t>
  </si>
  <si>
    <t xml:space="preserve">Check out our templates @ xplorexcel.com</t>
  </si>
  <si>
    <t xml:space="preserve">◄ BACK TO DASHBOARD</t>
  </si>
  <si>
    <t xml:space="preserve">Features of GST Delivery Challan Generator 1.0 in Microsoft Excel :-</t>
  </si>
  <si>
    <t xml:space="preserve">Life-time free – no macros, works in Excel 2010+, Excel for Mac and Google Sheets</t>
  </si>
  <si>
    <t xml:space="preserve">All Rule 55 fields: challan no. &amp; date, consigner &amp; consignee GSTIN, HSN, quantity, value, tax, place of supply, signature</t>
  </si>
  <si>
    <t xml:space="preserve">Prints Original for Consignee, Duplicate for Transporter and Triplicate for Consigner in one go</t>
  </si>
  <si>
    <t xml:space="preserve">Party and item masters – pick from dropdowns, HSN / unit / rate / GST % fill automatically</t>
  </si>
  <si>
    <t xml:space="preserve">Automatic CGST + SGST/UTGST or IGST based on the consignee's state</t>
  </si>
  <si>
    <t xml:space="preserve">GST shown only when the movement is a supply (e.g. not for job work)</t>
  </si>
  <si>
    <t xml:space="preserve">GST 2.0 rates built in (0%, 5%, 18%, 40% + 0.25% / 3%)</t>
  </si>
  <si>
    <t xml:space="preserve">Total value in words (Indian format)</t>
  </si>
  <si>
    <t xml:space="preserve">E-way bill reminder (value above ₹50,000 or inter-state job work)</t>
  </si>
  <si>
    <t xml:space="preserve">GSTIN checks for your business and every party (length + state code)</t>
  </si>
  <si>
    <t xml:space="preserve">Challan number length check (max 16 characters)</t>
  </si>
  <si>
    <t xml:space="preserve">Challan register with job-work tracker: flags goods not returned within 1 year (inputs) / 3 years (capital goods)</t>
  </si>
  <si>
    <t xml:space="preserve">Up to 50 parties, 100 items, 10 lines per challan, 200 register entries</t>
  </si>
  <si>
    <t xml:space="preserve">How to use it (5 steps)</t>
  </si>
  <si>
    <t xml:space="preserve">Step 1</t>
  </si>
  <si>
    <t xml:space="preserve">Company Details – your business name, address, GSTIN, state and challan prefix (one time).</t>
  </si>
  <si>
    <t xml:space="preserve">Step 2</t>
  </si>
  <si>
    <t xml:space="preserve">Parties and Items – add your consignees / job workers and the goods you send out (one time).</t>
  </si>
  <si>
    <t xml:space="preserve">Step 3</t>
  </si>
  <si>
    <t xml:space="preserve">Challan Entry – challan no., date, reason, consignee, transport details and goods. Clear the E-way bill check.</t>
  </si>
  <si>
    <t xml:space="preserve">Step 4</t>
  </si>
  <si>
    <t xml:space="preserve">Print Challan – Ctrl+P prints all three copies. Sign and send the Original and Duplicate with the goods.</t>
  </si>
  <si>
    <t xml:space="preserve">Step 5</t>
  </si>
  <si>
    <t xml:space="preserve">Challan Register – paste the green row (N40:U40) as values to keep a log; enter the date job-work goods come back.</t>
  </si>
  <si>
    <t xml:space="preserve">GST rules and rates change from time to time – verify before use. This template is a documentation aid, not tax advice.</t>
  </si>
  <si>
    <t xml:space="preserve">Your Business Details (Consigner)</t>
  </si>
  <si>
    <t xml:space="preserve">Business Name</t>
  </si>
  <si>
    <t xml:space="preserve">Xplore Excel Industries</t>
  </si>
  <si>
    <t xml:space="preserve">Printed on every challan</t>
  </si>
  <si>
    <t xml:space="preserve">Address</t>
  </si>
  <si>
    <t xml:space="preserve">Plot 21, Industrial Area, Phase II, Hoshiarpur - 146001</t>
  </si>
  <si>
    <t xml:space="preserve">Registered / dispatch address</t>
  </si>
  <si>
    <t xml:space="preserve">GSTIN</t>
  </si>
  <si>
    <t xml:space="preserve">03AABCX1234K1Z5</t>
  </si>
  <si>
    <t xml:space="preserve">15 characters – first 2 digits must match your state code</t>
  </si>
  <si>
    <t xml:space="preserve">State</t>
  </si>
  <si>
    <t xml:space="preserve">Punjab</t>
  </si>
  <si>
    <t xml:space="preserve">Pick from the list</t>
  </si>
  <si>
    <t xml:space="preserve">Phone</t>
  </si>
  <si>
    <t xml:space="preserve">+91 98765 43210</t>
  </si>
  <si>
    <t xml:space="preserve">Email</t>
  </si>
  <si>
    <t xml:space="preserve">dispatch@yourcompany.in</t>
  </si>
  <si>
    <t xml:space="preserve">Challan No. Prefix</t>
  </si>
  <si>
    <t xml:space="preserve">DC/26-27/</t>
  </si>
  <si>
    <t xml:space="preserve">Max 16 characters in total (Rule 55). Number resets every financial year</t>
  </si>
  <si>
    <t xml:space="preserve">State code (auto)</t>
  </si>
  <si>
    <t xml:space="preserve">GSTIN check</t>
  </si>
  <si>
    <t xml:space="preserve">Consignee / Job Worker Master – enter each party once</t>
  </si>
  <si>
    <t xml:space="preserve">S.No</t>
  </si>
  <si>
    <t xml:space="preserve">Party Name</t>
  </si>
  <si>
    <t xml:space="preserve">GSTIN / UIN</t>
  </si>
  <si>
    <t xml:space="preserve">State Code</t>
  </si>
  <si>
    <t xml:space="preserve">GSTIN Check</t>
  </si>
  <si>
    <t xml:space="preserve">Sharma Engineering Works</t>
  </si>
  <si>
    <t xml:space="preserve">Plot 7, Focal Point, Ludhiana - 141010</t>
  </si>
  <si>
    <t xml:space="preserve">03AAHFS5678L1Z2</t>
  </si>
  <si>
    <t xml:space="preserve">+91 98140 11111</t>
  </si>
  <si>
    <t xml:space="preserve">Precision Coaters Pvt. Ltd.</t>
  </si>
  <si>
    <t xml:space="preserve">Sector 24, Industrial Area, Faridabad - 121005</t>
  </si>
  <si>
    <t xml:space="preserve">06AACCP4321M1Z8</t>
  </si>
  <si>
    <t xml:space="preserve">Haryana</t>
  </si>
  <si>
    <t xml:space="preserve">+91 98110 22222</t>
  </si>
  <si>
    <t xml:space="preserve">Kapoor Trade Fairs</t>
  </si>
  <si>
    <t xml:space="preserve">Pragati Maidan Hall 5, New Delhi - 110001</t>
  </si>
  <si>
    <t xml:space="preserve">07AAQFK9876N1Z4</t>
  </si>
  <si>
    <t xml:space="preserve">Delhi</t>
  </si>
  <si>
    <t xml:space="preserve">+91 98100 33333</t>
  </si>
  <si>
    <t xml:space="preserve">Item Master – goods you send out</t>
  </si>
  <si>
    <t xml:space="preserve">Rate = value per unit used for the challan (not a selling price). GST rates after GST 2.0 (22 Sep 2025): 0%, 5%, 18%, 40% (+ special 0.25% / 3%).</t>
  </si>
  <si>
    <t xml:space="preserve">Item Name</t>
  </si>
  <si>
    <t xml:space="preserve">HSN / SAC</t>
  </si>
  <si>
    <t xml:space="preserve">Unit</t>
  </si>
  <si>
    <t xml:space="preserve">Rate per Unit (₹)</t>
  </si>
  <si>
    <t xml:space="preserve">GST Rate</t>
  </si>
  <si>
    <t xml:space="preserve">MS Round Bar 12 mm</t>
  </si>
  <si>
    <t xml:space="preserve">7214</t>
  </si>
  <si>
    <t xml:space="preserve">Kg</t>
  </si>
  <si>
    <t xml:space="preserve">Aluminium Sheet 2 mm</t>
  </si>
  <si>
    <t xml:space="preserve">7606</t>
  </si>
  <si>
    <t xml:space="preserve">Machined Flange (semi-finished)</t>
  </si>
  <si>
    <t xml:space="preserve">7307</t>
  </si>
  <si>
    <t xml:space="preserve">Nos</t>
  </si>
  <si>
    <t xml:space="preserve">Brass Fittings</t>
  </si>
  <si>
    <t xml:space="preserve">7412</t>
  </si>
  <si>
    <t xml:space="preserve">Cotton Fabric (grey)</t>
  </si>
  <si>
    <t xml:space="preserve">5208</t>
  </si>
  <si>
    <t xml:space="preserve">Mtr</t>
  </si>
  <si>
    <t xml:space="preserve">Create Delivery Challan – fill the yellow cells, then open 'Print Challan'</t>
  </si>
  <si>
    <t xml:space="preserve">Auto-filled (do not edit)</t>
  </si>
  <si>
    <t xml:space="preserve">Challan No.</t>
  </si>
  <si>
    <t xml:space="preserve">DC/26-27/0007</t>
  </si>
  <si>
    <t xml:space="preserve">Keep it serial &amp; unique for the financial year (max 16 characters)</t>
  </si>
  <si>
    <t xml:space="preserve">Consignee address</t>
  </si>
  <si>
    <t xml:space="preserve">Challan Date</t>
  </si>
  <si>
    <t xml:space="preserve">Consignee GSTIN</t>
  </si>
  <si>
    <t xml:space="preserve">Reason for Movement</t>
  </si>
  <si>
    <t xml:space="preserve">Job work – sent to job worker</t>
  </si>
  <si>
    <t xml:space="preserve">Why goods are moving without a tax invoice</t>
  </si>
  <si>
    <t xml:space="preserve">Consignee state</t>
  </si>
  <si>
    <t xml:space="preserve">Consignee / Job Worker</t>
  </si>
  <si>
    <t xml:space="preserve">Pick from Parties sheet</t>
  </si>
  <si>
    <t xml:space="preserve">Consignee state code</t>
  </si>
  <si>
    <t xml:space="preserve">Show GST amounts on challan?</t>
  </si>
  <si>
    <t xml:space="preserve">No</t>
  </si>
  <si>
    <t xml:space="preserve">'Yes' only when the movement is for supply to the consignee</t>
  </si>
  <si>
    <t xml:space="preserve">Supply type</t>
  </si>
  <si>
    <t xml:space="preserve">Returnable?</t>
  </si>
  <si>
    <t xml:space="preserve">Yes</t>
  </si>
  <si>
    <t xml:space="preserve">Job work / repair / approval goods are usually returnable</t>
  </si>
  <si>
    <t xml:space="preserve">Place of supply</t>
  </si>
  <si>
    <t xml:space="preserve">Expected Return Date</t>
  </si>
  <si>
    <t xml:space="preserve">Mode of Transport</t>
  </si>
  <si>
    <t xml:space="preserve">Road</t>
  </si>
  <si>
    <t xml:space="preserve">Vehicle No.</t>
  </si>
  <si>
    <t xml:space="preserve">PB07 AB 1234</t>
  </si>
  <si>
    <t xml:space="preserve">Transporter / LR No.</t>
  </si>
  <si>
    <t xml:space="preserve">Doaba Roadways, LR 55821</t>
  </si>
  <si>
    <t xml:space="preserve">E-way Bill No.</t>
  </si>
  <si>
    <t xml:space="preserve">See the check below – required in many cases</t>
  </si>
  <si>
    <t xml:space="preserve">Remarks</t>
  </si>
  <si>
    <t xml:space="preserve">Material sent for powder coating. To be returned after processing.</t>
  </si>
  <si>
    <t xml:space="preserve">Goods</t>
  </si>
  <si>
    <t xml:space="preserve">Item (pick from list)</t>
  </si>
  <si>
    <t xml:space="preserve">HSN</t>
  </si>
  <si>
    <t xml:space="preserve">Qty</t>
  </si>
  <si>
    <t xml:space="preserve">Rate (₹)</t>
  </si>
  <si>
    <t xml:space="preserve">Taxable Value (₹)</t>
  </si>
  <si>
    <t xml:space="preserve">GST %</t>
  </si>
  <si>
    <t xml:space="preserve">CGST (₹)</t>
  </si>
  <si>
    <t xml:space="preserve">SGST/UTGST (₹)</t>
  </si>
  <si>
    <t xml:space="preserve">IGST (₹)</t>
  </si>
  <si>
    <t xml:space="preserve">Description / Remarks</t>
  </si>
  <si>
    <t xml:space="preserve">Batch 7/B</t>
  </si>
  <si>
    <t xml:space="preserve">Cut sizes</t>
  </si>
  <si>
    <t xml:space="preserve">TOTAL</t>
  </si>
  <si>
    <t xml:space="preserve">Total challan value (incl. GST shown)</t>
  </si>
  <si>
    <t xml:space="preserve">Checks</t>
  </si>
  <si>
    <t xml:space="preserve">Save this challan to the Register: copy the green row N40:U40 (right side) → go to 'Challan Register' → right-click the next empty row in column A → Paste Special → Values.</t>
  </si>
  <si>
    <t xml:space="preserve">Date</t>
  </si>
  <si>
    <t xml:space="preserve">Consignee</t>
  </si>
  <si>
    <t xml:space="preserve">Reason</t>
  </si>
  <si>
    <t xml:space="preserve">Value</t>
  </si>
  <si>
    <t xml:space="preserve">Goods Type</t>
  </si>
  <si>
    <t xml:space="preserve">Expected Return</t>
  </si>
  <si>
    <t xml:space="preserve">Ctrl+P prints all 3 copies (Original, Duplicate, Triplicate) – one per A4 page.</t>
  </si>
  <si>
    <t xml:space="preserve">ORIGINAL FOR CONSIGNEE</t>
  </si>
  <si>
    <t xml:space="preserve">DELIVERY CHALLAN</t>
  </si>
  <si>
    <t xml:space="preserve">(Rule 55 of the CGST Rules, 2017 – goods moved without a tax invoice)</t>
  </si>
  <si>
    <t xml:space="preserve">Transport Mode</t>
  </si>
  <si>
    <t xml:space="preserve">Transporter / LR</t>
  </si>
  <si>
    <t xml:space="preserve">Place of Supply</t>
  </si>
  <si>
    <t xml:space="preserve">CONSIGNEE / JOB WORKER</t>
  </si>
  <si>
    <t xml:space="preserve">Name</t>
  </si>
  <si>
    <t xml:space="preserve">State / Code</t>
  </si>
  <si>
    <t xml:space="preserve">#</t>
  </si>
  <si>
    <t xml:space="preserve">Description of Goods</t>
  </si>
  <si>
    <t xml:space="preserve">Rate</t>
  </si>
  <si>
    <t xml:space="preserve">Taxable Value</t>
  </si>
  <si>
    <t xml:space="preserve">CGST</t>
  </si>
  <si>
    <t xml:space="preserve">SGST/UTGST</t>
  </si>
  <si>
    <t xml:space="preserve">IGST</t>
  </si>
  <si>
    <t xml:space="preserve">Total Value (₹)</t>
  </si>
  <si>
    <t xml:space="preserve">Received the above goods in good condition</t>
  </si>
  <si>
    <t xml:space="preserve">Receiver's Signature &amp; Stamp</t>
  </si>
  <si>
    <t xml:space="preserve">Authorised Signatory</t>
  </si>
  <si>
    <t xml:space="preserve">Format by xplorexcel.com</t>
  </si>
  <si>
    <t xml:space="preserve">DUPLICATE FOR TRANSPORTER</t>
  </si>
  <si>
    <t xml:space="preserve">TRIPLICATE FOR CONSIGNER</t>
  </si>
  <si>
    <t xml:space="preserve">Challan Register &amp; Job Work Tracker</t>
  </si>
  <si>
    <t xml:space="preserve">Paste each challan here (green row N40:U40 of Challan Entry → Paste Special → Values). Enter the date goods came back. Job-work goods not returned in time (1 year inputs / 3 years capital goods, Sec. 143 CGST Act) are treated as supplied by you on the day they were sent.</t>
  </si>
  <si>
    <t xml:space="preserve">Value (₹)</t>
  </si>
  <si>
    <t xml:space="preserve">Goods Type (job work)</t>
  </si>
  <si>
    <t xml:space="preserve">Date Received Back</t>
  </si>
  <si>
    <t xml:space="preserve">Return Deadline</t>
  </si>
  <si>
    <t xml:space="preserve">Status</t>
  </si>
  <si>
    <t xml:space="preserve">DC/25-26/0019</t>
  </si>
  <si>
    <t xml:space="preserve">Inputs / raw material (1 year)</t>
  </si>
  <si>
    <t xml:space="preserve">DC/26-27/0005</t>
  </si>
  <si>
    <t xml:space="preserve">DC/26-27/0006</t>
  </si>
  <si>
    <t xml:space="preserve">Goods for exhibition / display / samples</t>
  </si>
  <si>
    <t xml:space="preserve">Code</t>
  </si>
  <si>
    <t xml:space="preserve">Mode</t>
  </si>
  <si>
    <t xml:space="preserve">Yes/No</t>
  </si>
  <si>
    <t xml:space="preserve">Goods type</t>
  </si>
  <si>
    <t xml:space="preserve">No.</t>
  </si>
  <si>
    <t xml:space="preserve">Words</t>
  </si>
  <si>
    <t xml:space="preserve">Jammu and Kashmir</t>
  </si>
  <si>
    <t xml:space="preserve">01</t>
  </si>
  <si>
    <t xml:space="preserve">Zero</t>
  </si>
  <si>
    <t xml:space="preserve">Himachal Pradesh</t>
  </si>
  <si>
    <t xml:space="preserve">02</t>
  </si>
  <si>
    <t xml:space="preserve">Job work – returned to principal</t>
  </si>
  <si>
    <t xml:space="preserve">Rail</t>
  </si>
  <si>
    <t xml:space="preserve">Capital goods (3 years)</t>
  </si>
  <si>
    <t xml:space="preserve">One</t>
  </si>
  <si>
    <t xml:space="preserve">03</t>
  </si>
  <si>
    <t xml:space="preserve">Supply on approval / sale-or-return basis</t>
  </si>
  <si>
    <t xml:space="preserve">Air</t>
  </si>
  <si>
    <t xml:space="preserve">Two</t>
  </si>
  <si>
    <t xml:space="preserve">Chandigarh</t>
  </si>
  <si>
    <t xml:space="preserve">04</t>
  </si>
  <si>
    <t xml:space="preserve">Ship</t>
  </si>
  <si>
    <t xml:space="preserve">Ltr</t>
  </si>
  <si>
    <t xml:space="preserve">Three</t>
  </si>
  <si>
    <t xml:space="preserve">Uttarakhand</t>
  </si>
  <si>
    <t xml:space="preserve">05</t>
  </si>
  <si>
    <t xml:space="preserve">Supply of liquid gas (quantity not known)</t>
  </si>
  <si>
    <t xml:space="preserve">Hand delivery / Courier</t>
  </si>
  <si>
    <t xml:space="preserve">Box</t>
  </si>
  <si>
    <t xml:space="preserve">Four</t>
  </si>
  <si>
    <t xml:space="preserve">06</t>
  </si>
  <si>
    <t xml:space="preserve">Goods sent in lots (SKD / CKD)</t>
  </si>
  <si>
    <t xml:space="preserve">Set</t>
  </si>
  <si>
    <t xml:space="preserve">Five</t>
  </si>
  <si>
    <t xml:space="preserve">07</t>
  </si>
  <si>
    <t xml:space="preserve">Stock transfer within same GSTIN</t>
  </si>
  <si>
    <t xml:space="preserve">Pcs</t>
  </si>
  <si>
    <t xml:space="preserve">Six</t>
  </si>
  <si>
    <t xml:space="preserve">Rajasthan</t>
  </si>
  <si>
    <t xml:space="preserve">08</t>
  </si>
  <si>
    <t xml:space="preserve">Repair / replacement (returnable)</t>
  </si>
  <si>
    <t xml:space="preserve">Ton</t>
  </si>
  <si>
    <t xml:space="preserve">Seven</t>
  </si>
  <si>
    <t xml:space="preserve">Uttar Pradesh</t>
  </si>
  <si>
    <t xml:space="preserve">09</t>
  </si>
  <si>
    <t xml:space="preserve">Other – not a supply</t>
  </si>
  <si>
    <t xml:space="preserve">Sq.Ft</t>
  </si>
  <si>
    <t xml:space="preserve">Eight</t>
  </si>
  <si>
    <t xml:space="preserve">Bihar</t>
  </si>
  <si>
    <t xml:space="preserve">10</t>
  </si>
  <si>
    <t xml:space="preserve">Bag</t>
  </si>
  <si>
    <t xml:space="preserve">Nine</t>
  </si>
  <si>
    <t xml:space="preserve">Sikkim</t>
  </si>
  <si>
    <t xml:space="preserve">11</t>
  </si>
  <si>
    <t xml:space="preserve">Ten</t>
  </si>
  <si>
    <t xml:space="preserve">Arunachal Pradesh</t>
  </si>
  <si>
    <t xml:space="preserve">12</t>
  </si>
  <si>
    <t xml:space="preserve">Eleven</t>
  </si>
  <si>
    <t xml:space="preserve">Nagaland</t>
  </si>
  <si>
    <t xml:space="preserve">13</t>
  </si>
  <si>
    <t xml:space="preserve">Twelve</t>
  </si>
  <si>
    <t xml:space="preserve">Manipur</t>
  </si>
  <si>
    <t xml:space="preserve">14</t>
  </si>
  <si>
    <t xml:space="preserve">Thirteen</t>
  </si>
  <si>
    <t xml:space="preserve">Mizoram</t>
  </si>
  <si>
    <t xml:space="preserve">15</t>
  </si>
  <si>
    <t xml:space="preserve">Fourteen</t>
  </si>
  <si>
    <t xml:space="preserve">Tripura</t>
  </si>
  <si>
    <t xml:space="preserve">16</t>
  </si>
  <si>
    <t xml:space="preserve">Fifteen</t>
  </si>
  <si>
    <t xml:space="preserve">Meghalaya</t>
  </si>
  <si>
    <t xml:space="preserve">17</t>
  </si>
  <si>
    <t xml:space="preserve">Sixteen</t>
  </si>
  <si>
    <t xml:space="preserve">Assam</t>
  </si>
  <si>
    <t xml:space="preserve">18</t>
  </si>
  <si>
    <t xml:space="preserve">Seventeen</t>
  </si>
  <si>
    <t xml:space="preserve">West Bengal</t>
  </si>
  <si>
    <t xml:space="preserve">19</t>
  </si>
  <si>
    <t xml:space="preserve">Eighteen</t>
  </si>
  <si>
    <t xml:space="preserve">Jharkhand</t>
  </si>
  <si>
    <t xml:space="preserve">20</t>
  </si>
  <si>
    <t xml:space="preserve">Nineteen</t>
  </si>
  <si>
    <t xml:space="preserve">Odisha</t>
  </si>
  <si>
    <t xml:space="preserve">21</t>
  </si>
  <si>
    <t xml:space="preserve">Twenty</t>
  </si>
  <si>
    <t xml:space="preserve">Chhattisgarh</t>
  </si>
  <si>
    <t xml:space="preserve">22</t>
  </si>
  <si>
    <t xml:space="preserve">Twenty-One</t>
  </si>
  <si>
    <t xml:space="preserve">Madhya Pradesh</t>
  </si>
  <si>
    <t xml:space="preserve">23</t>
  </si>
  <si>
    <t xml:space="preserve">Twenty-Two</t>
  </si>
  <si>
    <t xml:space="preserve">Gujarat</t>
  </si>
  <si>
    <t xml:space="preserve">24</t>
  </si>
  <si>
    <t xml:space="preserve">Twenty-Three</t>
  </si>
  <si>
    <t xml:space="preserve">Dadra and Nagar Haveli and Daman and Diu</t>
  </si>
  <si>
    <t xml:space="preserve">26</t>
  </si>
  <si>
    <t xml:space="preserve">Twenty-Four</t>
  </si>
  <si>
    <t xml:space="preserve">Maharashtra</t>
  </si>
  <si>
    <t xml:space="preserve">27</t>
  </si>
  <si>
    <t xml:space="preserve">Twenty-Five</t>
  </si>
  <si>
    <t xml:space="preserve">Karnataka</t>
  </si>
  <si>
    <t xml:space="preserve">29</t>
  </si>
  <si>
    <t xml:space="preserve">Twenty-Six</t>
  </si>
  <si>
    <t xml:space="preserve">Goa</t>
  </si>
  <si>
    <t xml:space="preserve">30</t>
  </si>
  <si>
    <t xml:space="preserve">Twenty-Seven</t>
  </si>
  <si>
    <t xml:space="preserve">Lakshadweep</t>
  </si>
  <si>
    <t xml:space="preserve">31</t>
  </si>
  <si>
    <t xml:space="preserve">Twenty-Eight</t>
  </si>
  <si>
    <t xml:space="preserve">Kerala</t>
  </si>
  <si>
    <t xml:space="preserve">32</t>
  </si>
  <si>
    <t xml:space="preserve">Twenty-Nine</t>
  </si>
  <si>
    <t xml:space="preserve">Tamil Nadu</t>
  </si>
  <si>
    <t xml:space="preserve">33</t>
  </si>
  <si>
    <t xml:space="preserve">Thirty</t>
  </si>
  <si>
    <t xml:space="preserve">Puducherry</t>
  </si>
  <si>
    <t xml:space="preserve">34</t>
  </si>
  <si>
    <t xml:space="preserve">Thirty-One</t>
  </si>
  <si>
    <t xml:space="preserve">Andaman and Nicobar Islands</t>
  </si>
  <si>
    <t xml:space="preserve">35</t>
  </si>
  <si>
    <t xml:space="preserve">Thirty-Two</t>
  </si>
  <si>
    <t xml:space="preserve">Telangana</t>
  </si>
  <si>
    <t xml:space="preserve">36</t>
  </si>
  <si>
    <t xml:space="preserve">Thirty-Three</t>
  </si>
  <si>
    <t xml:space="preserve">Andhra Pradesh</t>
  </si>
  <si>
    <t xml:space="preserve">37</t>
  </si>
  <si>
    <t xml:space="preserve">Thirty-Four</t>
  </si>
  <si>
    <t xml:space="preserve">Ladakh</t>
  </si>
  <si>
    <t xml:space="preserve">38</t>
  </si>
  <si>
    <t xml:space="preserve">Thirty-Five</t>
  </si>
  <si>
    <t xml:space="preserve">Other Territory</t>
  </si>
  <si>
    <t xml:space="preserve">97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</si>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</sst>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&quot;₹ &quot;#,##0.00;[RED]&quot;-₹ &quot;#,##0.00;\-"/>
    <numFmt numFmtId="166" formatCode="0"/>
    <numFmt numFmtId="167" formatCode="&quot;₹ &quot;#,##0;[RED]&quot;-₹ &quot;#,##0;\-"/>
    <numFmt numFmtId="168" formatCode="General"/>
    <numFmt numFmtId="169" formatCode="@"/>
    <numFmt numFmtId="170" formatCode="0.##%"/>
    <numFmt numFmtId="171" formatCode="dd\-mmm\-yyyy"/>
    <numFmt numFmtId="172" formatCode="#,##0.###"/>
  </numFmts>
  <fonts count="4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i val="true"/>
      <sz val="10"/>
      <color rgb="FF20AD96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4"/>
      <color rgb="FF006838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b val="true"/>
      <i val="true"/>
      <sz val="10"/>
      <color rgb="FF20AD96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u val="single"/>
      <sz val="9"/>
      <color rgb="FF002060"/>
      <name val="Cambria"/>
      <family val="0"/>
      <charset val="1"/>
    </font>
    <font>
      <b val="true"/>
      <sz val="9"/>
      <color rgb="FFC00000"/>
      <name val="Cambria"/>
      <family val="0"/>
      <charset val="1"/>
    </font>
    <font>
      <i val="true"/>
      <sz val="8"/>
      <color rgb="FF595959"/>
      <name val="Cambria"/>
      <family val="0"/>
      <charset val="1"/>
    </font>
    <font>
      <b val="true"/>
      <sz val="15"/>
      <color rgb="FF002060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8"/>
      <color rgb="FFFFFFFF"/>
      <name val="Cambria"/>
      <family val="0"/>
      <charset val="1"/>
    </font>
    <font>
      <sz val="8"/>
      <color rgb="FF000000"/>
      <name val="Cambria"/>
      <family val="0"/>
      <charset val="1"/>
    </font>
    <font>
      <b val="true"/>
      <i val="true"/>
      <sz val="9"/>
      <color rgb="FF002060"/>
      <name val="Cambria"/>
      <family val="0"/>
      <charset val="1"/>
    </font>
    <font>
      <i val="true"/>
      <sz val="7"/>
      <color rgb="FFA6A6A6"/>
      <name val="Cambria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FFC7CE"/>
        <bgColor rgb="FFD9D9D9"/>
      </patternFill>
    </fill>
    <fill>
      <patternFill patternType="solid">
        <fgColor rgb="FFFFF2CC"/>
        <bgColor rgb="FFF2F2F2"/>
      </patternFill>
    </fill>
    <fill>
      <patternFill patternType="solid">
        <fgColor rgb="FFEDEDED"/>
        <bgColor rgb="FFF2F2F2"/>
      </patternFill>
    </fill>
    <fill>
      <patternFill patternType="solid">
        <fgColor rgb="FFBF8F00"/>
        <bgColor rgb="FF808000"/>
      </patternFill>
    </fill>
    <fill>
      <patternFill patternType="solid">
        <fgColor rgb="FFE2EFDA"/>
        <bgColor rgb="FFEDEDED"/>
      </patternFill>
    </fill>
    <fill>
      <patternFill patternType="solid">
        <fgColor rgb="FF002060"/>
        <bgColor rgb="FF000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404040"/>
      </left>
      <right/>
      <top style="thin">
        <color rgb="FF404040"/>
      </top>
      <bottom style="thin">
        <color rgb="FF404040"/>
      </bottom>
      <diagonal/>
    </border>
    <border diagonalUp="false" diagonalDown="false"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3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11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2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9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 patternType="solid">
          <fgColor rgb="FF00683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206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ont>
        <b val="1"/>
        <color rgb="FFFFFFFF"/>
      </font>
      <fill>
        <patternFill>
          <bgColor rgb="FFC00000"/>
        </patternFill>
      </fill>
    </dxf>
    <dxf>
      <font>
        <b val="1"/>
        <color rgb="FF9C5700"/>
      </font>
      <fill>
        <patternFill>
          <bgColor rgb="FFFFEB9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6838"/>
      <rgbColor rgb="FFEDEDED"/>
      <rgbColor rgb="FF7F7F7F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F2F2F2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C57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1142640</xdr:colOff>
      <xdr:row>23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343560" y="536256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22</xdr:row>
      <xdr:rowOff>83160</xdr:rowOff>
    </xdr:from>
    <xdr:to>
      <xdr:col>1</xdr:col>
      <xdr:colOff>1904760</xdr:colOff>
      <xdr:row>25</xdr:row>
      <xdr:rowOff>149400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476244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13</xdr:row>
      <xdr:rowOff>0</xdr:rowOff>
    </xdr:from>
    <xdr:to>
      <xdr:col>2</xdr:col>
      <xdr:colOff>1238040</xdr:colOff>
      <xdr:row>15</xdr:row>
      <xdr:rowOff>28440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2114640" y="328608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6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'Company Details'!C3&amp;"  •  GSTIN "&amp;'Company Details'!C5</f>
        <v>Xplore Excel Industries  •  GSTIN 03AABCX1234K1Z5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HYPERLINK("#'Company Details'!A1","1. Company Details  ►")</f>
        <v>1. Company Details  ►</v>
      </c>
      <c r="C9" s="5" t="s">
        <v>3</v>
      </c>
      <c r="E9" s="6" t="s">
        <v>4</v>
      </c>
      <c r="F9" s="7" t="str">
        <f aca="false">'Challan Entry'!C4</f>
        <v>DC/26-27/0007</v>
      </c>
    </row>
    <row r="10" customFormat="false" ht="24" hidden="false" customHeight="true" outlineLevel="0" collapsed="false">
      <c r="B10" s="4" t="str">
        <f aca="false">HYPERLINK("#'Parties'!A1","2. Parties  ►")</f>
        <v>2. Parties  ►</v>
      </c>
      <c r="C10" s="5" t="s">
        <v>5</v>
      </c>
      <c r="E10" s="6" t="s">
        <v>6</v>
      </c>
      <c r="F10" s="8" t="n">
        <f aca="false">'Challan Entry'!E31</f>
        <v>106867.5</v>
      </c>
    </row>
    <row r="11" customFormat="false" ht="24" hidden="false" customHeight="true" outlineLevel="0" collapsed="false">
      <c r="B11" s="4" t="str">
        <f aca="false">HYPERLINK("#'Items'!A1","3. Items  ►")</f>
        <v>3. Items  ►</v>
      </c>
      <c r="C11" s="5" t="s">
        <v>7</v>
      </c>
      <c r="E11" s="6" t="s">
        <v>8</v>
      </c>
      <c r="F11" s="9" t="n">
        <f aca="false">COUNTA('Challan Register'!A5:A204)</f>
        <v>3</v>
      </c>
    </row>
    <row r="12" customFormat="false" ht="24" hidden="false" customHeight="true" outlineLevel="0" collapsed="false">
      <c r="B12" s="4" t="str">
        <f aca="false">HYPERLINK("#'Challan Entry'!A1","4. Challan Entry  ►")</f>
        <v>4. Challan Entry  ►</v>
      </c>
      <c r="C12" s="5" t="s">
        <v>9</v>
      </c>
      <c r="E12" s="6" t="s">
        <v>10</v>
      </c>
      <c r="F12" s="10" t="n">
        <f aca="false">SUM('Challan Register'!E5:E204)</f>
        <v>247700</v>
      </c>
    </row>
    <row r="13" customFormat="false" ht="24" hidden="false" customHeight="true" outlineLevel="0" collapsed="false">
      <c r="B13" s="4" t="str">
        <f aca="false">HYPERLINK("#'Print Challan'!A1","5. Print Challan  ►")</f>
        <v>5. Print Challan  ►</v>
      </c>
      <c r="C13" s="5" t="s">
        <v>11</v>
      </c>
      <c r="E13" s="6" t="s">
        <v>12</v>
      </c>
      <c r="F13" s="9" t="n">
        <f aca="false">COUNTIF('Challan Register'!K5:K204,"Pending*")</f>
        <v>1</v>
      </c>
    </row>
    <row r="14" customFormat="false" ht="24" hidden="false" customHeight="true" outlineLevel="0" collapsed="false">
      <c r="B14" s="4" t="str">
        <f aca="false">HYPERLINK("#'Challan Register'!A1","6. Challan Register  ►")</f>
        <v>6. Challan Register  ►</v>
      </c>
      <c r="C14" s="5" t="s">
        <v>13</v>
      </c>
      <c r="E14" s="6" t="s">
        <v>14</v>
      </c>
      <c r="F14" s="11" t="n">
        <f aca="false">COUNTIF('Challan Register'!K5:K204,"OVERDUE*")</f>
        <v>1</v>
      </c>
    </row>
    <row r="15" customFormat="false" ht="24" hidden="false" customHeight="true" outlineLevel="0" collapsed="false">
      <c r="B15" s="4" t="str">
        <f aca="false">HYPERLINK("#'About Workbook'!A1","How to use  ►")</f>
        <v>How to use  ►</v>
      </c>
      <c r="C15" s="5" t="s">
        <v>15</v>
      </c>
    </row>
    <row r="17" customFormat="false" ht="15" hidden="false" customHeight="false" outlineLevel="0" collapsed="false">
      <c r="B17" s="12" t="s">
        <v>16</v>
      </c>
    </row>
    <row r="18" customFormat="false" ht="15" hidden="false" customHeight="false" outlineLevel="0" collapsed="false">
      <c r="B18" s="13" t="str">
        <f aca="false">'Challan Entry'!A34</f>
        <v>⚠ E-way bill needed: value above ₹50,000 or inter-state job work – generate it on ewaybillgst.gov.in and enter the number.</v>
      </c>
      <c r="C18" s="13"/>
      <c r="D18" s="13"/>
      <c r="E18" s="13"/>
      <c r="F18" s="13"/>
    </row>
    <row r="19" customFormat="false" ht="15" hidden="false" customHeight="false" outlineLevel="0" collapsed="false">
      <c r="B19" s="13" t="str">
        <f aca="false">'Challan Entry'!A35</f>
        <v>✔ Challan number length OK (13 characters).</v>
      </c>
      <c r="C19" s="13"/>
      <c r="D19" s="13"/>
      <c r="E19" s="13"/>
      <c r="F19" s="13"/>
    </row>
    <row r="20" customFormat="false" ht="15" hidden="false" customHeight="false" outlineLevel="0" collapsed="false">
      <c r="B20" s="13" t="str">
        <f aca="false">'Challan Entry'!A36</f>
        <v>✔ Consignee GSTIN / state OK.</v>
      </c>
      <c r="C20" s="13"/>
      <c r="D20" s="13"/>
      <c r="E20" s="13"/>
      <c r="F20" s="13"/>
    </row>
    <row r="21" customFormat="false" ht="15" hidden="false" customHeight="false" outlineLevel="0" collapsed="false">
      <c r="B21" s="13" t="str">
        <f aca="false">'Challan Entry'!A37</f>
        <v/>
      </c>
      <c r="C21" s="13"/>
      <c r="D21" s="13"/>
      <c r="E21" s="13"/>
      <c r="F21" s="13"/>
    </row>
    <row r="23" customFormat="false" ht="15" hidden="false" customHeight="false" outlineLevel="0" collapsed="false">
      <c r="E23" s="14" t="s">
        <v>17</v>
      </c>
    </row>
    <row r="26" customFormat="false" ht="15" hidden="false" customHeight="false" outlineLevel="0" collapsed="false">
      <c r="F26" s="15" t="s">
        <v>18</v>
      </c>
    </row>
  </sheetData>
  <mergeCells count="6">
    <mergeCell ref="B5:F5"/>
    <mergeCell ref="B6:F6"/>
    <mergeCell ref="B18:F18"/>
    <mergeCell ref="B19:F19"/>
    <mergeCell ref="B20:F20"/>
    <mergeCell ref="B21:F21"/>
  </mergeCells>
  <hyperlinks>
    <hyperlink ref="F26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6" t="s">
        <v>19</v>
      </c>
    </row>
    <row r="2" customFormat="false" ht="22.05" hidden="false" customHeight="false" outlineLevel="0" collapsed="false">
      <c r="A2" s="17" t="s">
        <v>20</v>
      </c>
    </row>
    <row r="3" customFormat="false" ht="15" hidden="false" customHeight="false" outlineLevel="0" collapsed="false">
      <c r="A3" s="18" t="n">
        <v>1</v>
      </c>
      <c r="B3" s="19" t="s">
        <v>21</v>
      </c>
    </row>
    <row r="4" customFormat="false" ht="28.35" hidden="false" customHeight="false" outlineLevel="0" collapsed="false">
      <c r="A4" s="18" t="n">
        <v>2</v>
      </c>
      <c r="B4" s="19" t="s">
        <v>22</v>
      </c>
    </row>
    <row r="5" customFormat="false" ht="15" hidden="false" customHeight="false" outlineLevel="0" collapsed="false">
      <c r="A5" s="18" t="n">
        <v>3</v>
      </c>
      <c r="B5" s="19" t="s">
        <v>23</v>
      </c>
    </row>
    <row r="6" customFormat="false" ht="15" hidden="false" customHeight="false" outlineLevel="0" collapsed="false">
      <c r="A6" s="18" t="n">
        <v>4</v>
      </c>
      <c r="B6" s="19" t="s">
        <v>24</v>
      </c>
    </row>
    <row r="7" customFormat="false" ht="15" hidden="false" customHeight="false" outlineLevel="0" collapsed="false">
      <c r="A7" s="18" t="n">
        <v>5</v>
      </c>
      <c r="B7" s="19" t="s">
        <v>25</v>
      </c>
    </row>
    <row r="8" customFormat="false" ht="15" hidden="false" customHeight="false" outlineLevel="0" collapsed="false">
      <c r="A8" s="18" t="n">
        <v>6</v>
      </c>
      <c r="B8" s="19" t="s">
        <v>26</v>
      </c>
    </row>
    <row r="9" customFormat="false" ht="15" hidden="false" customHeight="false" outlineLevel="0" collapsed="false">
      <c r="A9" s="18" t="n">
        <v>7</v>
      </c>
      <c r="B9" s="19" t="s">
        <v>27</v>
      </c>
    </row>
    <row r="10" customFormat="false" ht="15" hidden="false" customHeight="false" outlineLevel="0" collapsed="false">
      <c r="A10" s="18" t="n">
        <v>8</v>
      </c>
      <c r="B10" s="19" t="s">
        <v>28</v>
      </c>
    </row>
    <row r="11" customFormat="false" ht="15" hidden="false" customHeight="false" outlineLevel="0" collapsed="false">
      <c r="A11" s="18" t="n">
        <v>9</v>
      </c>
      <c r="B11" s="19" t="s">
        <v>29</v>
      </c>
    </row>
    <row r="12" customFormat="false" ht="15" hidden="false" customHeight="false" outlineLevel="0" collapsed="false">
      <c r="A12" s="18" t="n">
        <v>10</v>
      </c>
      <c r="B12" s="19" t="s">
        <v>30</v>
      </c>
    </row>
    <row r="13" customFormat="false" ht="15" hidden="false" customHeight="false" outlineLevel="0" collapsed="false">
      <c r="A13" s="18" t="n">
        <v>11</v>
      </c>
      <c r="B13" s="19" t="s">
        <v>31</v>
      </c>
    </row>
    <row r="14" customFormat="false" ht="15" hidden="false" customHeight="false" outlineLevel="0" collapsed="false">
      <c r="A14" s="18" t="n">
        <v>12</v>
      </c>
      <c r="B14" s="19" t="s">
        <v>32</v>
      </c>
    </row>
    <row r="15" customFormat="false" ht="15" hidden="false" customHeight="false" outlineLevel="0" collapsed="false">
      <c r="A15" s="18" t="n">
        <v>13</v>
      </c>
      <c r="B15" s="19" t="s">
        <v>33</v>
      </c>
    </row>
    <row r="17" customFormat="false" ht="19.7" hidden="false" customHeight="false" outlineLevel="0" collapsed="false">
      <c r="A17" s="20" t="s">
        <v>34</v>
      </c>
      <c r="B17" s="20"/>
    </row>
    <row r="18" customFormat="false" ht="15" hidden="false" customHeight="false" outlineLevel="0" collapsed="false">
      <c r="A18" s="21" t="s">
        <v>35</v>
      </c>
      <c r="B18" s="22" t="s">
        <v>36</v>
      </c>
    </row>
    <row r="19" customFormat="false" ht="15" hidden="false" customHeight="false" outlineLevel="0" collapsed="false">
      <c r="A19" s="21" t="s">
        <v>37</v>
      </c>
      <c r="B19" s="22" t="s">
        <v>38</v>
      </c>
    </row>
    <row r="20" customFormat="false" ht="15" hidden="false" customHeight="false" outlineLevel="0" collapsed="false">
      <c r="A20" s="21" t="s">
        <v>39</v>
      </c>
      <c r="B20" s="22" t="s">
        <v>40</v>
      </c>
    </row>
    <row r="21" customFormat="false" ht="28.35" hidden="false" customHeight="false" outlineLevel="0" collapsed="false">
      <c r="A21" s="21" t="s">
        <v>41</v>
      </c>
      <c r="B21" s="22" t="s">
        <v>42</v>
      </c>
    </row>
    <row r="22" customFormat="false" ht="15" hidden="false" customHeight="false" outlineLevel="0" collapsed="false">
      <c r="A22" s="21" t="s">
        <v>43</v>
      </c>
      <c r="B22" s="22" t="s">
        <v>44</v>
      </c>
    </row>
    <row r="24" customFormat="false" ht="15" hidden="false" customHeight="false" outlineLevel="0" collapsed="false">
      <c r="B24" s="23" t="s">
        <v>45</v>
      </c>
    </row>
  </sheetData>
  <mergeCells count="1">
    <mergeCell ref="A17:B17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52"/>
    <col collapsed="false" customWidth="true" hidden="false" outlineLevel="0" max="4" min="4" style="0" width="60"/>
  </cols>
  <sheetData>
    <row r="1" customFormat="false" ht="15" hidden="false" customHeight="false" outlineLevel="0" collapsed="false">
      <c r="A1" s="16" t="s">
        <v>19</v>
      </c>
    </row>
    <row r="2" customFormat="false" ht="31.5" hidden="false" customHeight="true" outlineLevel="0" collapsed="false">
      <c r="A2" s="24" t="s">
        <v>46</v>
      </c>
      <c r="B2" s="24"/>
      <c r="C2" s="24"/>
      <c r="D2" s="24"/>
    </row>
    <row r="3" customFormat="false" ht="21.75" hidden="false" customHeight="true" outlineLevel="0" collapsed="false">
      <c r="A3" s="25" t="s">
        <v>47</v>
      </c>
      <c r="B3" s="25"/>
      <c r="C3" s="26" t="s">
        <v>48</v>
      </c>
      <c r="D3" s="27" t="s">
        <v>49</v>
      </c>
    </row>
    <row r="4" customFormat="false" ht="21.75" hidden="false" customHeight="true" outlineLevel="0" collapsed="false">
      <c r="A4" s="25" t="s">
        <v>50</v>
      </c>
      <c r="B4" s="25"/>
      <c r="C4" s="26" t="s">
        <v>51</v>
      </c>
      <c r="D4" s="27" t="s">
        <v>52</v>
      </c>
    </row>
    <row r="5" customFormat="false" ht="21.75" hidden="false" customHeight="true" outlineLevel="0" collapsed="false">
      <c r="A5" s="25" t="s">
        <v>53</v>
      </c>
      <c r="B5" s="25"/>
      <c r="C5" s="26" t="s">
        <v>54</v>
      </c>
      <c r="D5" s="27" t="s">
        <v>55</v>
      </c>
    </row>
    <row r="6" customFormat="false" ht="21.75" hidden="false" customHeight="true" outlineLevel="0" collapsed="false">
      <c r="A6" s="25" t="s">
        <v>56</v>
      </c>
      <c r="B6" s="25"/>
      <c r="C6" s="26" t="s">
        <v>57</v>
      </c>
      <c r="D6" s="27" t="s">
        <v>58</v>
      </c>
    </row>
    <row r="7" customFormat="false" ht="21.75" hidden="false" customHeight="true" outlineLevel="0" collapsed="false">
      <c r="A7" s="25" t="s">
        <v>59</v>
      </c>
      <c r="B7" s="25"/>
      <c r="C7" s="26" t="s">
        <v>60</v>
      </c>
      <c r="D7" s="27"/>
    </row>
    <row r="8" customFormat="false" ht="21.75" hidden="false" customHeight="true" outlineLevel="0" collapsed="false">
      <c r="A8" s="25" t="s">
        <v>61</v>
      </c>
      <c r="B8" s="25"/>
      <c r="C8" s="26" t="s">
        <v>62</v>
      </c>
      <c r="D8" s="27"/>
    </row>
    <row r="9" customFormat="false" ht="21.75" hidden="false" customHeight="true" outlineLevel="0" collapsed="false">
      <c r="A9" s="25" t="s">
        <v>63</v>
      </c>
      <c r="B9" s="25"/>
      <c r="C9" s="26" t="s">
        <v>64</v>
      </c>
      <c r="D9" s="27" t="s">
        <v>65</v>
      </c>
    </row>
    <row r="11" customFormat="false" ht="15" hidden="false" customHeight="true" outlineLevel="0" collapsed="false">
      <c r="A11" s="28" t="s">
        <v>66</v>
      </c>
      <c r="B11" s="28"/>
      <c r="C11" s="29" t="str">
        <f aca="false">IFERROR(VLOOKUP(C6,Lists!$A$2:$B$38,2,FALSE()),"")</f>
        <v>03</v>
      </c>
    </row>
    <row r="12" customFormat="false" ht="15" hidden="false" customHeight="true" outlineLevel="0" collapsed="false">
      <c r="A12" s="28" t="s">
        <v>67</v>
      </c>
      <c r="B12" s="28"/>
      <c r="C12" s="30" t="str">
        <f aca="false">IF(C5="","Enter GSTIN",IF(AND(LEN(C5)=15,LEFT(C5,2)=C11),"✔ GSTIN looks valid","⚠ GSTIN must be 15 characters and start with "&amp;C11))</f>
        <v>✔ GSTIN looks valid</v>
      </c>
    </row>
    <row r="14" customFormat="false" ht="15" hidden="false" customHeight="false" outlineLevel="0" collapsed="false">
      <c r="B14" s="31" t="s">
        <v>17</v>
      </c>
    </row>
  </sheetData>
  <mergeCells count="10">
    <mergeCell ref="A2:D2"/>
    <mergeCell ref="A3:B3"/>
    <mergeCell ref="A4:B4"/>
    <mergeCell ref="A5:B5"/>
    <mergeCell ref="A6:B6"/>
    <mergeCell ref="A7:B7"/>
    <mergeCell ref="A8:B8"/>
    <mergeCell ref="A9:B9"/>
    <mergeCell ref="A11:B11"/>
    <mergeCell ref="A12:B12"/>
  </mergeCells>
  <dataValidations count="1">
    <dataValidation allowBlank="true" errorStyle="stop" operator="between" showDropDown="false" showErrorMessage="true" showInputMessage="false" sqref="C6" type="list">
      <formula1>Lists!$A$2:$A$38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H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42"/>
    <col collapsed="false" customWidth="true" hidden="false" outlineLevel="0" max="5" min="4" style="0" width="20"/>
    <col collapsed="false" customWidth="true" hidden="false" outlineLevel="0" max="6" min="6" style="0" width="8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15" hidden="false" customHeight="false" outlineLevel="0" collapsed="false">
      <c r="A1" s="16" t="s">
        <v>19</v>
      </c>
    </row>
    <row r="2" customFormat="false" ht="27.75" hidden="false" customHeight="true" outlineLevel="0" collapsed="false">
      <c r="A2" s="32" t="s">
        <v>68</v>
      </c>
      <c r="B2" s="32"/>
      <c r="C2" s="32"/>
      <c r="D2" s="32"/>
      <c r="E2" s="32"/>
      <c r="F2" s="32"/>
      <c r="G2" s="32"/>
      <c r="H2" s="32"/>
    </row>
    <row r="4" customFormat="false" ht="36" hidden="false" customHeight="true" outlineLevel="0" collapsed="false">
      <c r="A4" s="33" t="s">
        <v>69</v>
      </c>
      <c r="B4" s="33" t="s">
        <v>70</v>
      </c>
      <c r="C4" s="33" t="s">
        <v>50</v>
      </c>
      <c r="D4" s="33" t="s">
        <v>71</v>
      </c>
      <c r="E4" s="33" t="s">
        <v>56</v>
      </c>
      <c r="F4" s="33" t="s">
        <v>72</v>
      </c>
      <c r="G4" s="33" t="s">
        <v>59</v>
      </c>
      <c r="H4" s="33" t="s">
        <v>73</v>
      </c>
    </row>
    <row r="5" customFormat="false" ht="15" hidden="false" customHeight="false" outlineLevel="0" collapsed="false">
      <c r="A5" s="34" t="n">
        <f aca="false">IF(B5="","",ROW()-4)</f>
        <v>1</v>
      </c>
      <c r="B5" s="35" t="s">
        <v>74</v>
      </c>
      <c r="C5" s="35" t="s">
        <v>75</v>
      </c>
      <c r="D5" s="36" t="s">
        <v>76</v>
      </c>
      <c r="E5" s="36" t="s">
        <v>57</v>
      </c>
      <c r="F5" s="34" t="str">
        <f aca="false">IF(E5="","",IFERROR(VLOOKUP(E5,Lists!$A$2:$B$38,2,FALSE()),""))</f>
        <v>03</v>
      </c>
      <c r="G5" s="36" t="s">
        <v>77</v>
      </c>
      <c r="H5" s="37" t="str">
        <f aca="false">IF(B5="","",IF(D5="","Unregistered",IF(AND(LEN(D5)=15,LEFT(D5,2)=F5),"OK","Check GSTIN")))</f>
        <v>OK</v>
      </c>
    </row>
    <row r="6" customFormat="false" ht="15" hidden="false" customHeight="false" outlineLevel="0" collapsed="false">
      <c r="A6" s="34" t="n">
        <f aca="false">IF(B6="","",ROW()-4)</f>
        <v>2</v>
      </c>
      <c r="B6" s="35" t="s">
        <v>78</v>
      </c>
      <c r="C6" s="35" t="s">
        <v>79</v>
      </c>
      <c r="D6" s="36" t="s">
        <v>80</v>
      </c>
      <c r="E6" s="36" t="s">
        <v>81</v>
      </c>
      <c r="F6" s="34" t="str">
        <f aca="false">IF(E6="","",IFERROR(VLOOKUP(E6,Lists!$A$2:$B$38,2,FALSE()),""))</f>
        <v>06</v>
      </c>
      <c r="G6" s="36" t="s">
        <v>82</v>
      </c>
      <c r="H6" s="37" t="str">
        <f aca="false">IF(B6="","",IF(D6="","Unregistered",IF(AND(LEN(D6)=15,LEFT(D6,2)=F6),"OK","Check GSTIN")))</f>
        <v>OK</v>
      </c>
    </row>
    <row r="7" customFormat="false" ht="15" hidden="false" customHeight="false" outlineLevel="0" collapsed="false">
      <c r="A7" s="34" t="n">
        <f aca="false">IF(B7="","",ROW()-4)</f>
        <v>3</v>
      </c>
      <c r="B7" s="35" t="s">
        <v>83</v>
      </c>
      <c r="C7" s="35" t="s">
        <v>84</v>
      </c>
      <c r="D7" s="36" t="s">
        <v>85</v>
      </c>
      <c r="E7" s="36" t="s">
        <v>86</v>
      </c>
      <c r="F7" s="34" t="str">
        <f aca="false">IF(E7="","",IFERROR(VLOOKUP(E7,Lists!$A$2:$B$38,2,FALSE()),""))</f>
        <v>07</v>
      </c>
      <c r="G7" s="36" t="s">
        <v>87</v>
      </c>
      <c r="H7" s="37" t="str">
        <f aca="false">IF(B7="","",IF(D7="","Unregistered",IF(AND(LEN(D7)=15,LEFT(D7,2)=F7),"OK","Check GSTIN")))</f>
        <v>OK</v>
      </c>
    </row>
    <row r="8" customFormat="false" ht="15" hidden="false" customHeight="false" outlineLevel="0" collapsed="false">
      <c r="A8" s="34" t="str">
        <f aca="false">IF(B8="","",ROW()-4)</f>
        <v/>
      </c>
      <c r="B8" s="35"/>
      <c r="C8" s="35"/>
      <c r="D8" s="36"/>
      <c r="E8" s="36"/>
      <c r="F8" s="34" t="str">
        <f aca="false">IF(E8="","",IFERROR(VLOOKUP(E8,Lists!$A$2:$B$38,2,FALSE()),""))</f>
        <v/>
      </c>
      <c r="G8" s="36"/>
      <c r="H8" s="37" t="str">
        <f aca="false">IF(B8="","",IF(D8="","Unregistered",IF(AND(LEN(D8)=15,LEFT(D8,2)=F8),"OK","Check GSTIN")))</f>
        <v/>
      </c>
    </row>
    <row r="9" customFormat="false" ht="15" hidden="false" customHeight="false" outlineLevel="0" collapsed="false">
      <c r="A9" s="34" t="str">
        <f aca="false">IF(B9="","",ROW()-4)</f>
        <v/>
      </c>
      <c r="B9" s="35"/>
      <c r="C9" s="35"/>
      <c r="D9" s="36"/>
      <c r="E9" s="36"/>
      <c r="F9" s="34" t="str">
        <f aca="false">IF(E9="","",IFERROR(VLOOKUP(E9,Lists!$A$2:$B$38,2,FALSE()),""))</f>
        <v/>
      </c>
      <c r="G9" s="36"/>
      <c r="H9" s="37" t="str">
        <f aca="false">IF(B9="","",IF(D9="","Unregistered",IF(AND(LEN(D9)=15,LEFT(D9,2)=F9),"OK","Check GSTIN")))</f>
        <v/>
      </c>
    </row>
    <row r="10" customFormat="false" ht="15" hidden="false" customHeight="false" outlineLevel="0" collapsed="false">
      <c r="A10" s="34" t="str">
        <f aca="false">IF(B10="","",ROW()-4)</f>
        <v/>
      </c>
      <c r="B10" s="35"/>
      <c r="C10" s="35"/>
      <c r="D10" s="36"/>
      <c r="E10" s="36"/>
      <c r="F10" s="34" t="str">
        <f aca="false">IF(E10="","",IFERROR(VLOOKUP(E10,Lists!$A$2:$B$38,2,FALSE()),""))</f>
        <v/>
      </c>
      <c r="G10" s="36"/>
      <c r="H10" s="37" t="str">
        <f aca="false">IF(B10="","",IF(D10="","Unregistered",IF(AND(LEN(D10)=15,LEFT(D10,2)=F10),"OK","Check GSTIN")))</f>
        <v/>
      </c>
    </row>
    <row r="11" customFormat="false" ht="15" hidden="false" customHeight="false" outlineLevel="0" collapsed="false">
      <c r="A11" s="34" t="str">
        <f aca="false">IF(B11="","",ROW()-4)</f>
        <v/>
      </c>
      <c r="B11" s="35"/>
      <c r="C11" s="35"/>
      <c r="D11" s="36"/>
      <c r="E11" s="36"/>
      <c r="F11" s="34" t="str">
        <f aca="false">IF(E11="","",IFERROR(VLOOKUP(E11,Lists!$A$2:$B$38,2,FALSE()),""))</f>
        <v/>
      </c>
      <c r="G11" s="36"/>
      <c r="H11" s="37" t="str">
        <f aca="false">IF(B11="","",IF(D11="","Unregistered",IF(AND(LEN(D11)=15,LEFT(D11,2)=F11),"OK","Check GSTIN")))</f>
        <v/>
      </c>
    </row>
    <row r="12" customFormat="false" ht="15" hidden="false" customHeight="false" outlineLevel="0" collapsed="false">
      <c r="A12" s="34" t="str">
        <f aca="false">IF(B12="","",ROW()-4)</f>
        <v/>
      </c>
      <c r="B12" s="35"/>
      <c r="C12" s="35"/>
      <c r="D12" s="36"/>
      <c r="E12" s="36"/>
      <c r="F12" s="34" t="str">
        <f aca="false">IF(E12="","",IFERROR(VLOOKUP(E12,Lists!$A$2:$B$38,2,FALSE()),""))</f>
        <v/>
      </c>
      <c r="G12" s="36"/>
      <c r="H12" s="37" t="str">
        <f aca="false">IF(B12="","",IF(D12="","Unregistered",IF(AND(LEN(D12)=15,LEFT(D12,2)=F12),"OK","Check GSTIN")))</f>
        <v/>
      </c>
    </row>
    <row r="13" customFormat="false" ht="15" hidden="false" customHeight="false" outlineLevel="0" collapsed="false">
      <c r="A13" s="34" t="str">
        <f aca="false">IF(B13="","",ROW()-4)</f>
        <v/>
      </c>
      <c r="B13" s="35"/>
      <c r="C13" s="35"/>
      <c r="D13" s="36"/>
      <c r="E13" s="36"/>
      <c r="F13" s="34" t="str">
        <f aca="false">IF(E13="","",IFERROR(VLOOKUP(E13,Lists!$A$2:$B$38,2,FALSE()),""))</f>
        <v/>
      </c>
      <c r="G13" s="36"/>
      <c r="H13" s="37" t="str">
        <f aca="false">IF(B13="","",IF(D13="","Unregistered",IF(AND(LEN(D13)=15,LEFT(D13,2)=F13),"OK","Check GSTIN")))</f>
        <v/>
      </c>
    </row>
    <row r="14" customFormat="false" ht="15" hidden="false" customHeight="false" outlineLevel="0" collapsed="false">
      <c r="A14" s="34" t="str">
        <f aca="false">IF(B14="","",ROW()-4)</f>
        <v/>
      </c>
      <c r="B14" s="35"/>
      <c r="C14" s="35"/>
      <c r="D14" s="36"/>
      <c r="E14" s="36"/>
      <c r="F14" s="34" t="str">
        <f aca="false">IF(E14="","",IFERROR(VLOOKUP(E14,Lists!$A$2:$B$38,2,FALSE()),""))</f>
        <v/>
      </c>
      <c r="G14" s="36"/>
      <c r="H14" s="37" t="str">
        <f aca="false">IF(B14="","",IF(D14="","Unregistered",IF(AND(LEN(D14)=15,LEFT(D14,2)=F14),"OK","Check GSTIN")))</f>
        <v/>
      </c>
    </row>
    <row r="15" customFormat="false" ht="15" hidden="false" customHeight="false" outlineLevel="0" collapsed="false">
      <c r="A15" s="34" t="str">
        <f aca="false">IF(B15="","",ROW()-4)</f>
        <v/>
      </c>
      <c r="B15" s="35"/>
      <c r="C15" s="35"/>
      <c r="D15" s="36"/>
      <c r="E15" s="36"/>
      <c r="F15" s="34" t="str">
        <f aca="false">IF(E15="","",IFERROR(VLOOKUP(E15,Lists!$A$2:$B$38,2,FALSE()),""))</f>
        <v/>
      </c>
      <c r="G15" s="36"/>
      <c r="H15" s="37" t="str">
        <f aca="false">IF(B15="","",IF(D15="","Unregistered",IF(AND(LEN(D15)=15,LEFT(D15,2)=F15),"OK","Check GSTIN")))</f>
        <v/>
      </c>
    </row>
    <row r="16" customFormat="false" ht="15" hidden="false" customHeight="false" outlineLevel="0" collapsed="false">
      <c r="A16" s="34" t="str">
        <f aca="false">IF(B16="","",ROW()-4)</f>
        <v/>
      </c>
      <c r="B16" s="35"/>
      <c r="C16" s="35"/>
      <c r="D16" s="36"/>
      <c r="E16" s="36"/>
      <c r="F16" s="34" t="str">
        <f aca="false">IF(E16="","",IFERROR(VLOOKUP(E16,Lists!$A$2:$B$38,2,FALSE()),""))</f>
        <v/>
      </c>
      <c r="G16" s="36"/>
      <c r="H16" s="37" t="str">
        <f aca="false">IF(B16="","",IF(D16="","Unregistered",IF(AND(LEN(D16)=15,LEFT(D16,2)=F16),"OK","Check GSTIN")))</f>
        <v/>
      </c>
    </row>
    <row r="17" customFormat="false" ht="15" hidden="false" customHeight="false" outlineLevel="0" collapsed="false">
      <c r="A17" s="34" t="str">
        <f aca="false">IF(B17="","",ROW()-4)</f>
        <v/>
      </c>
      <c r="B17" s="35"/>
      <c r="C17" s="35"/>
      <c r="D17" s="36"/>
      <c r="E17" s="36"/>
      <c r="F17" s="34" t="str">
        <f aca="false">IF(E17="","",IFERROR(VLOOKUP(E17,Lists!$A$2:$B$38,2,FALSE()),""))</f>
        <v/>
      </c>
      <c r="G17" s="36"/>
      <c r="H17" s="37" t="str">
        <f aca="false">IF(B17="","",IF(D17="","Unregistered",IF(AND(LEN(D17)=15,LEFT(D17,2)=F17),"OK","Check GSTIN")))</f>
        <v/>
      </c>
    </row>
    <row r="18" customFormat="false" ht="15" hidden="false" customHeight="false" outlineLevel="0" collapsed="false">
      <c r="A18" s="34" t="str">
        <f aca="false">IF(B18="","",ROW()-4)</f>
        <v/>
      </c>
      <c r="B18" s="35"/>
      <c r="C18" s="35"/>
      <c r="D18" s="36"/>
      <c r="E18" s="36"/>
      <c r="F18" s="34" t="str">
        <f aca="false">IF(E18="","",IFERROR(VLOOKUP(E18,Lists!$A$2:$B$38,2,FALSE()),""))</f>
        <v/>
      </c>
      <c r="G18" s="36"/>
      <c r="H18" s="37" t="str">
        <f aca="false">IF(B18="","",IF(D18="","Unregistered",IF(AND(LEN(D18)=15,LEFT(D18,2)=F18),"OK","Check GSTIN")))</f>
        <v/>
      </c>
    </row>
    <row r="19" customFormat="false" ht="15" hidden="false" customHeight="false" outlineLevel="0" collapsed="false">
      <c r="A19" s="34" t="str">
        <f aca="false">IF(B19="","",ROW()-4)</f>
        <v/>
      </c>
      <c r="B19" s="35"/>
      <c r="C19" s="35"/>
      <c r="D19" s="36"/>
      <c r="E19" s="36"/>
      <c r="F19" s="34" t="str">
        <f aca="false">IF(E19="","",IFERROR(VLOOKUP(E19,Lists!$A$2:$B$38,2,FALSE()),""))</f>
        <v/>
      </c>
      <c r="G19" s="36"/>
      <c r="H19" s="37" t="str">
        <f aca="false">IF(B19="","",IF(D19="","Unregistered",IF(AND(LEN(D19)=15,LEFT(D19,2)=F19),"OK","Check GSTIN")))</f>
        <v/>
      </c>
    </row>
    <row r="20" customFormat="false" ht="15" hidden="false" customHeight="false" outlineLevel="0" collapsed="false">
      <c r="A20" s="34" t="str">
        <f aca="false">IF(B20="","",ROW()-4)</f>
        <v/>
      </c>
      <c r="B20" s="35"/>
      <c r="C20" s="35"/>
      <c r="D20" s="36"/>
      <c r="E20" s="36"/>
      <c r="F20" s="34" t="str">
        <f aca="false">IF(E20="","",IFERROR(VLOOKUP(E20,Lists!$A$2:$B$38,2,FALSE()),""))</f>
        <v/>
      </c>
      <c r="G20" s="36"/>
      <c r="H20" s="37" t="str">
        <f aca="false">IF(B20="","",IF(D20="","Unregistered",IF(AND(LEN(D20)=15,LEFT(D20,2)=F20),"OK","Check GSTIN")))</f>
        <v/>
      </c>
    </row>
    <row r="21" customFormat="false" ht="15" hidden="false" customHeight="false" outlineLevel="0" collapsed="false">
      <c r="A21" s="34" t="str">
        <f aca="false">IF(B21="","",ROW()-4)</f>
        <v/>
      </c>
      <c r="B21" s="35"/>
      <c r="C21" s="35"/>
      <c r="D21" s="36"/>
      <c r="E21" s="36"/>
      <c r="F21" s="34" t="str">
        <f aca="false">IF(E21="","",IFERROR(VLOOKUP(E21,Lists!$A$2:$B$38,2,FALSE()),""))</f>
        <v/>
      </c>
      <c r="G21" s="36"/>
      <c r="H21" s="37" t="str">
        <f aca="false">IF(B21="","",IF(D21="","Unregistered",IF(AND(LEN(D21)=15,LEFT(D21,2)=F21),"OK","Check GSTIN")))</f>
        <v/>
      </c>
    </row>
    <row r="22" customFormat="false" ht="15" hidden="false" customHeight="false" outlineLevel="0" collapsed="false">
      <c r="A22" s="34" t="str">
        <f aca="false">IF(B22="","",ROW()-4)</f>
        <v/>
      </c>
      <c r="B22" s="35"/>
      <c r="C22" s="35"/>
      <c r="D22" s="36"/>
      <c r="E22" s="36"/>
      <c r="F22" s="34" t="str">
        <f aca="false">IF(E22="","",IFERROR(VLOOKUP(E22,Lists!$A$2:$B$38,2,FALSE()),""))</f>
        <v/>
      </c>
      <c r="G22" s="36"/>
      <c r="H22" s="37" t="str">
        <f aca="false">IF(B22="","",IF(D22="","Unregistered",IF(AND(LEN(D22)=15,LEFT(D22,2)=F22),"OK","Check GSTIN")))</f>
        <v/>
      </c>
    </row>
    <row r="23" customFormat="false" ht="15" hidden="false" customHeight="false" outlineLevel="0" collapsed="false">
      <c r="A23" s="34" t="str">
        <f aca="false">IF(B23="","",ROW()-4)</f>
        <v/>
      </c>
      <c r="B23" s="35"/>
      <c r="C23" s="35"/>
      <c r="D23" s="36"/>
      <c r="E23" s="36"/>
      <c r="F23" s="34" t="str">
        <f aca="false">IF(E23="","",IFERROR(VLOOKUP(E23,Lists!$A$2:$B$38,2,FALSE()),""))</f>
        <v/>
      </c>
      <c r="G23" s="36"/>
      <c r="H23" s="37" t="str">
        <f aca="false">IF(B23="","",IF(D23="","Unregistered",IF(AND(LEN(D23)=15,LEFT(D23,2)=F23),"OK","Check GSTIN")))</f>
        <v/>
      </c>
    </row>
    <row r="24" customFormat="false" ht="15" hidden="false" customHeight="false" outlineLevel="0" collapsed="false">
      <c r="A24" s="34" t="str">
        <f aca="false">IF(B24="","",ROW()-4)</f>
        <v/>
      </c>
      <c r="B24" s="35"/>
      <c r="C24" s="35"/>
      <c r="D24" s="36"/>
      <c r="E24" s="36"/>
      <c r="F24" s="34" t="str">
        <f aca="false">IF(E24="","",IFERROR(VLOOKUP(E24,Lists!$A$2:$B$38,2,FALSE()),""))</f>
        <v/>
      </c>
      <c r="G24" s="36"/>
      <c r="H24" s="37" t="str">
        <f aca="false">IF(B24="","",IF(D24="","Unregistered",IF(AND(LEN(D24)=15,LEFT(D24,2)=F24),"OK","Check GSTIN")))</f>
        <v/>
      </c>
    </row>
    <row r="25" customFormat="false" ht="15" hidden="false" customHeight="false" outlineLevel="0" collapsed="false">
      <c r="A25" s="34" t="str">
        <f aca="false">IF(B25="","",ROW()-4)</f>
        <v/>
      </c>
      <c r="B25" s="35"/>
      <c r="C25" s="35"/>
      <c r="D25" s="36"/>
      <c r="E25" s="36"/>
      <c r="F25" s="34" t="str">
        <f aca="false">IF(E25="","",IFERROR(VLOOKUP(E25,Lists!$A$2:$B$38,2,FALSE()),""))</f>
        <v/>
      </c>
      <c r="G25" s="36"/>
      <c r="H25" s="37" t="str">
        <f aca="false">IF(B25="","",IF(D25="","Unregistered",IF(AND(LEN(D25)=15,LEFT(D25,2)=F25),"OK","Check GSTIN")))</f>
        <v/>
      </c>
    </row>
    <row r="26" customFormat="false" ht="15" hidden="false" customHeight="false" outlineLevel="0" collapsed="false">
      <c r="A26" s="34" t="str">
        <f aca="false">IF(B26="","",ROW()-4)</f>
        <v/>
      </c>
      <c r="B26" s="35"/>
      <c r="C26" s="35"/>
      <c r="D26" s="36"/>
      <c r="E26" s="36"/>
      <c r="F26" s="34" t="str">
        <f aca="false">IF(E26="","",IFERROR(VLOOKUP(E26,Lists!$A$2:$B$38,2,FALSE()),""))</f>
        <v/>
      </c>
      <c r="G26" s="36"/>
      <c r="H26" s="37" t="str">
        <f aca="false">IF(B26="","",IF(D26="","Unregistered",IF(AND(LEN(D26)=15,LEFT(D26,2)=F26),"OK","Check GSTIN")))</f>
        <v/>
      </c>
    </row>
    <row r="27" customFormat="false" ht="15" hidden="false" customHeight="false" outlineLevel="0" collapsed="false">
      <c r="A27" s="34" t="str">
        <f aca="false">IF(B27="","",ROW()-4)</f>
        <v/>
      </c>
      <c r="B27" s="35"/>
      <c r="C27" s="35"/>
      <c r="D27" s="36"/>
      <c r="E27" s="36"/>
      <c r="F27" s="34" t="str">
        <f aca="false">IF(E27="","",IFERROR(VLOOKUP(E27,Lists!$A$2:$B$38,2,FALSE()),""))</f>
        <v/>
      </c>
      <c r="G27" s="36"/>
      <c r="H27" s="37" t="str">
        <f aca="false">IF(B27="","",IF(D27="","Unregistered",IF(AND(LEN(D27)=15,LEFT(D27,2)=F27),"OK","Check GSTIN")))</f>
        <v/>
      </c>
    </row>
    <row r="28" customFormat="false" ht="15" hidden="false" customHeight="false" outlineLevel="0" collapsed="false">
      <c r="A28" s="34" t="str">
        <f aca="false">IF(B28="","",ROW()-4)</f>
        <v/>
      </c>
      <c r="B28" s="35"/>
      <c r="C28" s="35"/>
      <c r="D28" s="36"/>
      <c r="E28" s="36"/>
      <c r="F28" s="34" t="str">
        <f aca="false">IF(E28="","",IFERROR(VLOOKUP(E28,Lists!$A$2:$B$38,2,FALSE()),""))</f>
        <v/>
      </c>
      <c r="G28" s="36"/>
      <c r="H28" s="37" t="str">
        <f aca="false">IF(B28="","",IF(D28="","Unregistered",IF(AND(LEN(D28)=15,LEFT(D28,2)=F28),"OK","Check GSTIN")))</f>
        <v/>
      </c>
    </row>
    <row r="29" customFormat="false" ht="15" hidden="false" customHeight="false" outlineLevel="0" collapsed="false">
      <c r="A29" s="34" t="str">
        <f aca="false">IF(B29="","",ROW()-4)</f>
        <v/>
      </c>
      <c r="B29" s="35"/>
      <c r="C29" s="35"/>
      <c r="D29" s="36"/>
      <c r="E29" s="36"/>
      <c r="F29" s="34" t="str">
        <f aca="false">IF(E29="","",IFERROR(VLOOKUP(E29,Lists!$A$2:$B$38,2,FALSE()),""))</f>
        <v/>
      </c>
      <c r="G29" s="36"/>
      <c r="H29" s="37" t="str">
        <f aca="false">IF(B29="","",IF(D29="","Unregistered",IF(AND(LEN(D29)=15,LEFT(D29,2)=F29),"OK","Check GSTIN")))</f>
        <v/>
      </c>
    </row>
    <row r="30" customFormat="false" ht="15" hidden="false" customHeight="false" outlineLevel="0" collapsed="false">
      <c r="A30" s="34" t="str">
        <f aca="false">IF(B30="","",ROW()-4)</f>
        <v/>
      </c>
      <c r="B30" s="35"/>
      <c r="C30" s="35"/>
      <c r="D30" s="36"/>
      <c r="E30" s="36"/>
      <c r="F30" s="34" t="str">
        <f aca="false">IF(E30="","",IFERROR(VLOOKUP(E30,Lists!$A$2:$B$38,2,FALSE()),""))</f>
        <v/>
      </c>
      <c r="G30" s="36"/>
      <c r="H30" s="37" t="str">
        <f aca="false">IF(B30="","",IF(D30="","Unregistered",IF(AND(LEN(D30)=15,LEFT(D30,2)=F30),"OK","Check GSTIN")))</f>
        <v/>
      </c>
    </row>
    <row r="31" customFormat="false" ht="15" hidden="false" customHeight="false" outlineLevel="0" collapsed="false">
      <c r="A31" s="34" t="str">
        <f aca="false">IF(B31="","",ROW()-4)</f>
        <v/>
      </c>
      <c r="B31" s="35"/>
      <c r="C31" s="35"/>
      <c r="D31" s="36"/>
      <c r="E31" s="36"/>
      <c r="F31" s="34" t="str">
        <f aca="false">IF(E31="","",IFERROR(VLOOKUP(E31,Lists!$A$2:$B$38,2,FALSE()),""))</f>
        <v/>
      </c>
      <c r="G31" s="36"/>
      <c r="H31" s="37" t="str">
        <f aca="false">IF(B31="","",IF(D31="","Unregistered",IF(AND(LEN(D31)=15,LEFT(D31,2)=F31),"OK","Check GSTIN")))</f>
        <v/>
      </c>
    </row>
    <row r="32" customFormat="false" ht="15" hidden="false" customHeight="false" outlineLevel="0" collapsed="false">
      <c r="A32" s="34" t="str">
        <f aca="false">IF(B32="","",ROW()-4)</f>
        <v/>
      </c>
      <c r="B32" s="35"/>
      <c r="C32" s="35"/>
      <c r="D32" s="36"/>
      <c r="E32" s="36"/>
      <c r="F32" s="34" t="str">
        <f aca="false">IF(E32="","",IFERROR(VLOOKUP(E32,Lists!$A$2:$B$38,2,FALSE()),""))</f>
        <v/>
      </c>
      <c r="G32" s="36"/>
      <c r="H32" s="37" t="str">
        <f aca="false">IF(B32="","",IF(D32="","Unregistered",IF(AND(LEN(D32)=15,LEFT(D32,2)=F32),"OK","Check GSTIN")))</f>
        <v/>
      </c>
    </row>
    <row r="33" customFormat="false" ht="15" hidden="false" customHeight="false" outlineLevel="0" collapsed="false">
      <c r="A33" s="34" t="str">
        <f aca="false">IF(B33="","",ROW()-4)</f>
        <v/>
      </c>
      <c r="B33" s="35"/>
      <c r="C33" s="35"/>
      <c r="D33" s="36"/>
      <c r="E33" s="36"/>
      <c r="F33" s="34" t="str">
        <f aca="false">IF(E33="","",IFERROR(VLOOKUP(E33,Lists!$A$2:$B$38,2,FALSE()),""))</f>
        <v/>
      </c>
      <c r="G33" s="36"/>
      <c r="H33" s="37" t="str">
        <f aca="false">IF(B33="","",IF(D33="","Unregistered",IF(AND(LEN(D33)=15,LEFT(D33,2)=F33),"OK","Check GSTIN")))</f>
        <v/>
      </c>
    </row>
    <row r="34" customFormat="false" ht="15" hidden="false" customHeight="false" outlineLevel="0" collapsed="false">
      <c r="A34" s="34" t="str">
        <f aca="false">IF(B34="","",ROW()-4)</f>
        <v/>
      </c>
      <c r="B34" s="35"/>
      <c r="C34" s="35"/>
      <c r="D34" s="36"/>
      <c r="E34" s="36"/>
      <c r="F34" s="34" t="str">
        <f aca="false">IF(E34="","",IFERROR(VLOOKUP(E34,Lists!$A$2:$B$38,2,FALSE()),""))</f>
        <v/>
      </c>
      <c r="G34" s="36"/>
      <c r="H34" s="37" t="str">
        <f aca="false">IF(B34="","",IF(D34="","Unregistered",IF(AND(LEN(D34)=15,LEFT(D34,2)=F34),"OK","Check GSTIN")))</f>
        <v/>
      </c>
    </row>
    <row r="35" customFormat="false" ht="15" hidden="false" customHeight="false" outlineLevel="0" collapsed="false">
      <c r="A35" s="34" t="str">
        <f aca="false">IF(B35="","",ROW()-4)</f>
        <v/>
      </c>
      <c r="B35" s="35"/>
      <c r="C35" s="35"/>
      <c r="D35" s="36"/>
      <c r="E35" s="36"/>
      <c r="F35" s="34" t="str">
        <f aca="false">IF(E35="","",IFERROR(VLOOKUP(E35,Lists!$A$2:$B$38,2,FALSE()),""))</f>
        <v/>
      </c>
      <c r="G35" s="36"/>
      <c r="H35" s="37" t="str">
        <f aca="false">IF(B35="","",IF(D35="","Unregistered",IF(AND(LEN(D35)=15,LEFT(D35,2)=F35),"OK","Check GSTIN")))</f>
        <v/>
      </c>
    </row>
    <row r="36" customFormat="false" ht="15" hidden="false" customHeight="false" outlineLevel="0" collapsed="false">
      <c r="A36" s="34" t="str">
        <f aca="false">IF(B36="","",ROW()-4)</f>
        <v/>
      </c>
      <c r="B36" s="35"/>
      <c r="C36" s="35"/>
      <c r="D36" s="36"/>
      <c r="E36" s="36"/>
      <c r="F36" s="34" t="str">
        <f aca="false">IF(E36="","",IFERROR(VLOOKUP(E36,Lists!$A$2:$B$38,2,FALSE()),""))</f>
        <v/>
      </c>
      <c r="G36" s="36"/>
      <c r="H36" s="37" t="str">
        <f aca="false">IF(B36="","",IF(D36="","Unregistered",IF(AND(LEN(D36)=15,LEFT(D36,2)=F36),"OK","Check GSTIN")))</f>
        <v/>
      </c>
    </row>
    <row r="37" customFormat="false" ht="15" hidden="false" customHeight="false" outlineLevel="0" collapsed="false">
      <c r="A37" s="34" t="str">
        <f aca="false">IF(B37="","",ROW()-4)</f>
        <v/>
      </c>
      <c r="B37" s="35"/>
      <c r="C37" s="35"/>
      <c r="D37" s="36"/>
      <c r="E37" s="36"/>
      <c r="F37" s="34" t="str">
        <f aca="false">IF(E37="","",IFERROR(VLOOKUP(E37,Lists!$A$2:$B$38,2,FALSE()),""))</f>
        <v/>
      </c>
      <c r="G37" s="36"/>
      <c r="H37" s="37" t="str">
        <f aca="false">IF(B37="","",IF(D37="","Unregistered",IF(AND(LEN(D37)=15,LEFT(D37,2)=F37),"OK","Check GSTIN")))</f>
        <v/>
      </c>
    </row>
    <row r="38" customFormat="false" ht="15" hidden="false" customHeight="false" outlineLevel="0" collapsed="false">
      <c r="A38" s="34" t="str">
        <f aca="false">IF(B38="","",ROW()-4)</f>
        <v/>
      </c>
      <c r="B38" s="35"/>
      <c r="C38" s="35"/>
      <c r="D38" s="36"/>
      <c r="E38" s="36"/>
      <c r="F38" s="34" t="str">
        <f aca="false">IF(E38="","",IFERROR(VLOOKUP(E38,Lists!$A$2:$B$38,2,FALSE()),""))</f>
        <v/>
      </c>
      <c r="G38" s="36"/>
      <c r="H38" s="37" t="str">
        <f aca="false">IF(B38="","",IF(D38="","Unregistered",IF(AND(LEN(D38)=15,LEFT(D38,2)=F38),"OK","Check GSTIN")))</f>
        <v/>
      </c>
    </row>
    <row r="39" customFormat="false" ht="15" hidden="false" customHeight="false" outlineLevel="0" collapsed="false">
      <c r="A39" s="34" t="str">
        <f aca="false">IF(B39="","",ROW()-4)</f>
        <v/>
      </c>
      <c r="B39" s="35"/>
      <c r="C39" s="35"/>
      <c r="D39" s="36"/>
      <c r="E39" s="36"/>
      <c r="F39" s="34" t="str">
        <f aca="false">IF(E39="","",IFERROR(VLOOKUP(E39,Lists!$A$2:$B$38,2,FALSE()),""))</f>
        <v/>
      </c>
      <c r="G39" s="36"/>
      <c r="H39" s="37" t="str">
        <f aca="false">IF(B39="","",IF(D39="","Unregistered",IF(AND(LEN(D39)=15,LEFT(D39,2)=F39),"OK","Check GSTIN")))</f>
        <v/>
      </c>
    </row>
    <row r="40" customFormat="false" ht="15" hidden="false" customHeight="false" outlineLevel="0" collapsed="false">
      <c r="A40" s="34" t="str">
        <f aca="false">IF(B40="","",ROW()-4)</f>
        <v/>
      </c>
      <c r="B40" s="35"/>
      <c r="C40" s="35"/>
      <c r="D40" s="36"/>
      <c r="E40" s="36"/>
      <c r="F40" s="34" t="str">
        <f aca="false">IF(E40="","",IFERROR(VLOOKUP(E40,Lists!$A$2:$B$38,2,FALSE()),""))</f>
        <v/>
      </c>
      <c r="G40" s="36"/>
      <c r="H40" s="37" t="str">
        <f aca="false">IF(B40="","",IF(D40="","Unregistered",IF(AND(LEN(D40)=15,LEFT(D40,2)=F40),"OK","Check GSTIN")))</f>
        <v/>
      </c>
    </row>
    <row r="41" customFormat="false" ht="15" hidden="false" customHeight="false" outlineLevel="0" collapsed="false">
      <c r="A41" s="34" t="str">
        <f aca="false">IF(B41="","",ROW()-4)</f>
        <v/>
      </c>
      <c r="B41" s="35"/>
      <c r="C41" s="35"/>
      <c r="D41" s="36"/>
      <c r="E41" s="36"/>
      <c r="F41" s="34" t="str">
        <f aca="false">IF(E41="","",IFERROR(VLOOKUP(E41,Lists!$A$2:$B$38,2,FALSE()),""))</f>
        <v/>
      </c>
      <c r="G41" s="36"/>
      <c r="H41" s="37" t="str">
        <f aca="false">IF(B41="","",IF(D41="","Unregistered",IF(AND(LEN(D41)=15,LEFT(D41,2)=F41),"OK","Check GSTIN")))</f>
        <v/>
      </c>
    </row>
    <row r="42" customFormat="false" ht="15" hidden="false" customHeight="false" outlineLevel="0" collapsed="false">
      <c r="A42" s="34" t="str">
        <f aca="false">IF(B42="","",ROW()-4)</f>
        <v/>
      </c>
      <c r="B42" s="35"/>
      <c r="C42" s="35"/>
      <c r="D42" s="36"/>
      <c r="E42" s="36"/>
      <c r="F42" s="34" t="str">
        <f aca="false">IF(E42="","",IFERROR(VLOOKUP(E42,Lists!$A$2:$B$38,2,FALSE()),""))</f>
        <v/>
      </c>
      <c r="G42" s="36"/>
      <c r="H42" s="37" t="str">
        <f aca="false">IF(B42="","",IF(D42="","Unregistered",IF(AND(LEN(D42)=15,LEFT(D42,2)=F42),"OK","Check GSTIN")))</f>
        <v/>
      </c>
    </row>
    <row r="43" customFormat="false" ht="15" hidden="false" customHeight="false" outlineLevel="0" collapsed="false">
      <c r="A43" s="34" t="str">
        <f aca="false">IF(B43="","",ROW()-4)</f>
        <v/>
      </c>
      <c r="B43" s="35"/>
      <c r="C43" s="35"/>
      <c r="D43" s="36"/>
      <c r="E43" s="36"/>
      <c r="F43" s="34" t="str">
        <f aca="false">IF(E43="","",IFERROR(VLOOKUP(E43,Lists!$A$2:$B$38,2,FALSE()),""))</f>
        <v/>
      </c>
      <c r="G43" s="36"/>
      <c r="H43" s="37" t="str">
        <f aca="false">IF(B43="","",IF(D43="","Unregistered",IF(AND(LEN(D43)=15,LEFT(D43,2)=F43),"OK","Check GSTIN")))</f>
        <v/>
      </c>
    </row>
    <row r="44" customFormat="false" ht="15" hidden="false" customHeight="false" outlineLevel="0" collapsed="false">
      <c r="A44" s="34" t="str">
        <f aca="false">IF(B44="","",ROW()-4)</f>
        <v/>
      </c>
      <c r="B44" s="35"/>
      <c r="C44" s="35"/>
      <c r="D44" s="36"/>
      <c r="E44" s="36"/>
      <c r="F44" s="34" t="str">
        <f aca="false">IF(E44="","",IFERROR(VLOOKUP(E44,Lists!$A$2:$B$38,2,FALSE()),""))</f>
        <v/>
      </c>
      <c r="G44" s="36"/>
      <c r="H44" s="37" t="str">
        <f aca="false">IF(B44="","",IF(D44="","Unregistered",IF(AND(LEN(D44)=15,LEFT(D44,2)=F44),"OK","Check GSTIN")))</f>
        <v/>
      </c>
    </row>
    <row r="45" customFormat="false" ht="15" hidden="false" customHeight="false" outlineLevel="0" collapsed="false">
      <c r="A45" s="34" t="str">
        <f aca="false">IF(B45="","",ROW()-4)</f>
        <v/>
      </c>
      <c r="B45" s="35"/>
      <c r="C45" s="35"/>
      <c r="D45" s="36"/>
      <c r="E45" s="36"/>
      <c r="F45" s="34" t="str">
        <f aca="false">IF(E45="","",IFERROR(VLOOKUP(E45,Lists!$A$2:$B$38,2,FALSE()),""))</f>
        <v/>
      </c>
      <c r="G45" s="36"/>
      <c r="H45" s="37" t="str">
        <f aca="false">IF(B45="","",IF(D45="","Unregistered",IF(AND(LEN(D45)=15,LEFT(D45,2)=F45),"OK","Check GSTIN")))</f>
        <v/>
      </c>
    </row>
    <row r="46" customFormat="false" ht="15" hidden="false" customHeight="false" outlineLevel="0" collapsed="false">
      <c r="A46" s="34" t="str">
        <f aca="false">IF(B46="","",ROW()-4)</f>
        <v/>
      </c>
      <c r="B46" s="35"/>
      <c r="C46" s="35"/>
      <c r="D46" s="36"/>
      <c r="E46" s="36"/>
      <c r="F46" s="34" t="str">
        <f aca="false">IF(E46="","",IFERROR(VLOOKUP(E46,Lists!$A$2:$B$38,2,FALSE()),""))</f>
        <v/>
      </c>
      <c r="G46" s="36"/>
      <c r="H46" s="37" t="str">
        <f aca="false">IF(B46="","",IF(D46="","Unregistered",IF(AND(LEN(D46)=15,LEFT(D46,2)=F46),"OK","Check GSTIN")))</f>
        <v/>
      </c>
    </row>
    <row r="47" customFormat="false" ht="15" hidden="false" customHeight="false" outlineLevel="0" collapsed="false">
      <c r="A47" s="34" t="str">
        <f aca="false">IF(B47="","",ROW()-4)</f>
        <v/>
      </c>
      <c r="B47" s="35"/>
      <c r="C47" s="35"/>
      <c r="D47" s="36"/>
      <c r="E47" s="36"/>
      <c r="F47" s="34" t="str">
        <f aca="false">IF(E47="","",IFERROR(VLOOKUP(E47,Lists!$A$2:$B$38,2,FALSE()),""))</f>
        <v/>
      </c>
      <c r="G47" s="36"/>
      <c r="H47" s="37" t="str">
        <f aca="false">IF(B47="","",IF(D47="","Unregistered",IF(AND(LEN(D47)=15,LEFT(D47,2)=F47),"OK","Check GSTIN")))</f>
        <v/>
      </c>
    </row>
    <row r="48" customFormat="false" ht="15" hidden="false" customHeight="false" outlineLevel="0" collapsed="false">
      <c r="A48" s="34" t="str">
        <f aca="false">IF(B48="","",ROW()-4)</f>
        <v/>
      </c>
      <c r="B48" s="35"/>
      <c r="C48" s="35"/>
      <c r="D48" s="36"/>
      <c r="E48" s="36"/>
      <c r="F48" s="34" t="str">
        <f aca="false">IF(E48="","",IFERROR(VLOOKUP(E48,Lists!$A$2:$B$38,2,FALSE()),""))</f>
        <v/>
      </c>
      <c r="G48" s="36"/>
      <c r="H48" s="37" t="str">
        <f aca="false">IF(B48="","",IF(D48="","Unregistered",IF(AND(LEN(D48)=15,LEFT(D48,2)=F48),"OK","Check GSTIN")))</f>
        <v/>
      </c>
    </row>
    <row r="49" customFormat="false" ht="15" hidden="false" customHeight="false" outlineLevel="0" collapsed="false">
      <c r="A49" s="34" t="str">
        <f aca="false">IF(B49="","",ROW()-4)</f>
        <v/>
      </c>
      <c r="B49" s="35"/>
      <c r="C49" s="35"/>
      <c r="D49" s="36"/>
      <c r="E49" s="36"/>
      <c r="F49" s="34" t="str">
        <f aca="false">IF(E49="","",IFERROR(VLOOKUP(E49,Lists!$A$2:$B$38,2,FALSE()),""))</f>
        <v/>
      </c>
      <c r="G49" s="36"/>
      <c r="H49" s="37" t="str">
        <f aca="false">IF(B49="","",IF(D49="","Unregistered",IF(AND(LEN(D49)=15,LEFT(D49,2)=F49),"OK","Check GSTIN")))</f>
        <v/>
      </c>
    </row>
    <row r="50" customFormat="false" ht="15" hidden="false" customHeight="false" outlineLevel="0" collapsed="false">
      <c r="A50" s="34" t="str">
        <f aca="false">IF(B50="","",ROW()-4)</f>
        <v/>
      </c>
      <c r="B50" s="35"/>
      <c r="C50" s="35"/>
      <c r="D50" s="36"/>
      <c r="E50" s="36"/>
      <c r="F50" s="34" t="str">
        <f aca="false">IF(E50="","",IFERROR(VLOOKUP(E50,Lists!$A$2:$B$38,2,FALSE()),""))</f>
        <v/>
      </c>
      <c r="G50" s="36"/>
      <c r="H50" s="37" t="str">
        <f aca="false">IF(B50="","",IF(D50="","Unregistered",IF(AND(LEN(D50)=15,LEFT(D50,2)=F50),"OK","Check GSTIN")))</f>
        <v/>
      </c>
    </row>
    <row r="51" customFormat="false" ht="15" hidden="false" customHeight="false" outlineLevel="0" collapsed="false">
      <c r="A51" s="34" t="str">
        <f aca="false">IF(B51="","",ROW()-4)</f>
        <v/>
      </c>
      <c r="B51" s="35"/>
      <c r="C51" s="35"/>
      <c r="D51" s="36"/>
      <c r="E51" s="36"/>
      <c r="F51" s="34" t="str">
        <f aca="false">IF(E51="","",IFERROR(VLOOKUP(E51,Lists!$A$2:$B$38,2,FALSE()),""))</f>
        <v/>
      </c>
      <c r="G51" s="36"/>
      <c r="H51" s="37" t="str">
        <f aca="false">IF(B51="","",IF(D51="","Unregistered",IF(AND(LEN(D51)=15,LEFT(D51,2)=F51),"OK","Check GSTIN")))</f>
        <v/>
      </c>
    </row>
    <row r="52" customFormat="false" ht="15" hidden="false" customHeight="false" outlineLevel="0" collapsed="false">
      <c r="A52" s="34" t="str">
        <f aca="false">IF(B52="","",ROW()-4)</f>
        <v/>
      </c>
      <c r="B52" s="35"/>
      <c r="C52" s="35"/>
      <c r="D52" s="36"/>
      <c r="E52" s="36"/>
      <c r="F52" s="34" t="str">
        <f aca="false">IF(E52="","",IFERROR(VLOOKUP(E52,Lists!$A$2:$B$38,2,FALSE()),""))</f>
        <v/>
      </c>
      <c r="G52" s="36"/>
      <c r="H52" s="37" t="str">
        <f aca="false">IF(B52="","",IF(D52="","Unregistered",IF(AND(LEN(D52)=15,LEFT(D52,2)=F52),"OK","Check GSTIN")))</f>
        <v/>
      </c>
    </row>
    <row r="53" customFormat="false" ht="15" hidden="false" customHeight="false" outlineLevel="0" collapsed="false">
      <c r="A53" s="34" t="str">
        <f aca="false">IF(B53="","",ROW()-4)</f>
        <v/>
      </c>
      <c r="B53" s="35"/>
      <c r="C53" s="35"/>
      <c r="D53" s="36"/>
      <c r="E53" s="36"/>
      <c r="F53" s="34" t="str">
        <f aca="false">IF(E53="","",IFERROR(VLOOKUP(E53,Lists!$A$2:$B$38,2,FALSE()),""))</f>
        <v/>
      </c>
      <c r="G53" s="36"/>
      <c r="H53" s="37" t="str">
        <f aca="false">IF(B53="","",IF(D53="","Unregistered",IF(AND(LEN(D53)=15,LEFT(D53,2)=F53),"OK","Check GSTIN")))</f>
        <v/>
      </c>
    </row>
    <row r="54" customFormat="false" ht="15" hidden="false" customHeight="false" outlineLevel="0" collapsed="false">
      <c r="A54" s="34" t="str">
        <f aca="false">IF(B54="","",ROW()-4)</f>
        <v/>
      </c>
      <c r="B54" s="35"/>
      <c r="C54" s="35"/>
      <c r="D54" s="36"/>
      <c r="E54" s="36"/>
      <c r="F54" s="34" t="str">
        <f aca="false">IF(E54="","",IFERROR(VLOOKUP(E54,Lists!$A$2:$B$38,2,FALSE()),""))</f>
        <v/>
      </c>
      <c r="G54" s="36"/>
      <c r="H54" s="37" t="str">
        <f aca="false">IF(B54="","",IF(D54="","Unregistered",IF(AND(LEN(D54)=15,LEFT(D54,2)=F54),"OK","Check GSTIN")))</f>
        <v/>
      </c>
    </row>
  </sheetData>
  <mergeCells count="1">
    <mergeCell ref="A2:H2"/>
  </mergeCells>
  <conditionalFormatting sqref="H5:H54">
    <cfRule type="expression" priority="2" aboveAverage="0" equalAverage="0" bottom="0" percent="0" rank="0" text="" dxfId="0">
      <formula>H5="Check GSTIN"</formula>
    </cfRule>
    <cfRule type="expression" priority="3" aboveAverage="0" equalAverage="0" bottom="0" percent="0" rank="0" text="" dxfId="1">
      <formula>H5="OK"</formula>
    </cfRule>
  </conditionalFormatting>
  <dataValidations count="1">
    <dataValidation allowBlank="true" errorStyle="stop" operator="between" showDropDown="false" showErrorMessage="true" showInputMessage="false" sqref="E5:E54" type="list">
      <formula1>Lists!$A$2:$A$38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F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6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6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16" t="s">
        <v>19</v>
      </c>
    </row>
    <row r="2" customFormat="false" ht="27.75" hidden="false" customHeight="true" outlineLevel="0" collapsed="false">
      <c r="A2" s="32" t="s">
        <v>88</v>
      </c>
      <c r="B2" s="32"/>
      <c r="C2" s="32"/>
      <c r="D2" s="32"/>
      <c r="E2" s="32"/>
      <c r="F2" s="32"/>
    </row>
    <row r="3" customFormat="false" ht="15" hidden="false" customHeight="false" outlineLevel="0" collapsed="false">
      <c r="A3" s="38" t="s">
        <v>89</v>
      </c>
      <c r="B3" s="38"/>
      <c r="C3" s="38"/>
      <c r="D3" s="38"/>
      <c r="E3" s="38"/>
      <c r="F3" s="38"/>
    </row>
    <row r="4" customFormat="false" ht="36" hidden="false" customHeight="true" outlineLevel="0" collapsed="false">
      <c r="A4" s="33" t="s">
        <v>69</v>
      </c>
      <c r="B4" s="33" t="s">
        <v>90</v>
      </c>
      <c r="C4" s="33" t="s">
        <v>91</v>
      </c>
      <c r="D4" s="33" t="s">
        <v>92</v>
      </c>
      <c r="E4" s="33" t="s">
        <v>93</v>
      </c>
      <c r="F4" s="33" t="s">
        <v>94</v>
      </c>
    </row>
    <row r="5" customFormat="false" ht="15" hidden="false" customHeight="false" outlineLevel="0" collapsed="false">
      <c r="A5" s="34" t="n">
        <f aca="false">IF(B5="","",ROW()-4)</f>
        <v>1</v>
      </c>
      <c r="B5" s="35" t="s">
        <v>95</v>
      </c>
      <c r="C5" s="39" t="s">
        <v>96</v>
      </c>
      <c r="D5" s="36" t="s">
        <v>97</v>
      </c>
      <c r="E5" s="40" t="n">
        <v>62</v>
      </c>
      <c r="F5" s="41" t="n">
        <v>0.18</v>
      </c>
    </row>
    <row r="6" customFormat="false" ht="15" hidden="false" customHeight="false" outlineLevel="0" collapsed="false">
      <c r="A6" s="34" t="n">
        <f aca="false">IF(B6="","",ROW()-4)</f>
        <v>2</v>
      </c>
      <c r="B6" s="35" t="s">
        <v>98</v>
      </c>
      <c r="C6" s="39" t="s">
        <v>99</v>
      </c>
      <c r="D6" s="36" t="s">
        <v>97</v>
      </c>
      <c r="E6" s="40" t="n">
        <v>285</v>
      </c>
      <c r="F6" s="41" t="n">
        <v>0.18</v>
      </c>
    </row>
    <row r="7" customFormat="false" ht="15" hidden="false" customHeight="false" outlineLevel="0" collapsed="false">
      <c r="A7" s="34" t="n">
        <f aca="false">IF(B7="","",ROW()-4)</f>
        <v>3</v>
      </c>
      <c r="B7" s="35" t="s">
        <v>100</v>
      </c>
      <c r="C7" s="39" t="s">
        <v>101</v>
      </c>
      <c r="D7" s="36" t="s">
        <v>102</v>
      </c>
      <c r="E7" s="40" t="n">
        <v>450</v>
      </c>
      <c r="F7" s="41" t="n">
        <v>0.18</v>
      </c>
    </row>
    <row r="8" customFormat="false" ht="15" hidden="false" customHeight="false" outlineLevel="0" collapsed="false">
      <c r="A8" s="34" t="n">
        <f aca="false">IF(B8="","",ROW()-4)</f>
        <v>4</v>
      </c>
      <c r="B8" s="35" t="s">
        <v>103</v>
      </c>
      <c r="C8" s="39" t="s">
        <v>104</v>
      </c>
      <c r="D8" s="36" t="s">
        <v>102</v>
      </c>
      <c r="E8" s="40" t="n">
        <v>95</v>
      </c>
      <c r="F8" s="41" t="n">
        <v>0.18</v>
      </c>
    </row>
    <row r="9" customFormat="false" ht="15" hidden="false" customHeight="false" outlineLevel="0" collapsed="false">
      <c r="A9" s="34" t="n">
        <f aca="false">IF(B9="","",ROW()-4)</f>
        <v>5</v>
      </c>
      <c r="B9" s="35" t="s">
        <v>105</v>
      </c>
      <c r="C9" s="39" t="s">
        <v>106</v>
      </c>
      <c r="D9" s="36" t="s">
        <v>107</v>
      </c>
      <c r="E9" s="40" t="n">
        <v>110</v>
      </c>
      <c r="F9" s="41" t="n">
        <v>0.05</v>
      </c>
    </row>
    <row r="10" customFormat="false" ht="15" hidden="false" customHeight="false" outlineLevel="0" collapsed="false">
      <c r="A10" s="34" t="str">
        <f aca="false">IF(B10="","",ROW()-4)</f>
        <v/>
      </c>
      <c r="B10" s="35"/>
      <c r="C10" s="39"/>
      <c r="D10" s="36"/>
      <c r="E10" s="40"/>
      <c r="F10" s="41"/>
    </row>
    <row r="11" customFormat="false" ht="15" hidden="false" customHeight="false" outlineLevel="0" collapsed="false">
      <c r="A11" s="34" t="str">
        <f aca="false">IF(B11="","",ROW()-4)</f>
        <v/>
      </c>
      <c r="B11" s="35"/>
      <c r="C11" s="39"/>
      <c r="D11" s="36"/>
      <c r="E11" s="40"/>
      <c r="F11" s="41"/>
    </row>
    <row r="12" customFormat="false" ht="15" hidden="false" customHeight="false" outlineLevel="0" collapsed="false">
      <c r="A12" s="34" t="str">
        <f aca="false">IF(B12="","",ROW()-4)</f>
        <v/>
      </c>
      <c r="B12" s="35"/>
      <c r="C12" s="39"/>
      <c r="D12" s="36"/>
      <c r="E12" s="40"/>
      <c r="F12" s="41"/>
    </row>
    <row r="13" customFormat="false" ht="15" hidden="false" customHeight="false" outlineLevel="0" collapsed="false">
      <c r="A13" s="34" t="str">
        <f aca="false">IF(B13="","",ROW()-4)</f>
        <v/>
      </c>
      <c r="B13" s="35"/>
      <c r="C13" s="39"/>
      <c r="D13" s="36"/>
      <c r="E13" s="40"/>
      <c r="F13" s="41"/>
    </row>
    <row r="14" customFormat="false" ht="15" hidden="false" customHeight="false" outlineLevel="0" collapsed="false">
      <c r="A14" s="34" t="str">
        <f aca="false">IF(B14="","",ROW()-4)</f>
        <v/>
      </c>
      <c r="B14" s="35"/>
      <c r="C14" s="39"/>
      <c r="D14" s="36"/>
      <c r="E14" s="40"/>
      <c r="F14" s="41"/>
    </row>
    <row r="15" customFormat="false" ht="15" hidden="false" customHeight="false" outlineLevel="0" collapsed="false">
      <c r="A15" s="34" t="str">
        <f aca="false">IF(B15="","",ROW()-4)</f>
        <v/>
      </c>
      <c r="B15" s="35"/>
      <c r="C15" s="39"/>
      <c r="D15" s="36"/>
      <c r="E15" s="40"/>
      <c r="F15" s="41"/>
    </row>
    <row r="16" customFormat="false" ht="15" hidden="false" customHeight="false" outlineLevel="0" collapsed="false">
      <c r="A16" s="34" t="str">
        <f aca="false">IF(B16="","",ROW()-4)</f>
        <v/>
      </c>
      <c r="B16" s="35"/>
      <c r="C16" s="39"/>
      <c r="D16" s="36"/>
      <c r="E16" s="40"/>
      <c r="F16" s="41"/>
    </row>
    <row r="17" customFormat="false" ht="15" hidden="false" customHeight="false" outlineLevel="0" collapsed="false">
      <c r="A17" s="34" t="str">
        <f aca="false">IF(B17="","",ROW()-4)</f>
        <v/>
      </c>
      <c r="B17" s="35"/>
      <c r="C17" s="39"/>
      <c r="D17" s="36"/>
      <c r="E17" s="40"/>
      <c r="F17" s="41"/>
    </row>
    <row r="18" customFormat="false" ht="15" hidden="false" customHeight="false" outlineLevel="0" collapsed="false">
      <c r="A18" s="34" t="str">
        <f aca="false">IF(B18="","",ROW()-4)</f>
        <v/>
      </c>
      <c r="B18" s="35"/>
      <c r="C18" s="39"/>
      <c r="D18" s="36"/>
      <c r="E18" s="40"/>
      <c r="F18" s="41"/>
    </row>
    <row r="19" customFormat="false" ht="15" hidden="false" customHeight="false" outlineLevel="0" collapsed="false">
      <c r="A19" s="34" t="str">
        <f aca="false">IF(B19="","",ROW()-4)</f>
        <v/>
      </c>
      <c r="B19" s="35"/>
      <c r="C19" s="39"/>
      <c r="D19" s="36"/>
      <c r="E19" s="40"/>
      <c r="F19" s="41"/>
    </row>
    <row r="20" customFormat="false" ht="15" hidden="false" customHeight="false" outlineLevel="0" collapsed="false">
      <c r="A20" s="34" t="str">
        <f aca="false">IF(B20="","",ROW()-4)</f>
        <v/>
      </c>
      <c r="B20" s="35"/>
      <c r="C20" s="39"/>
      <c r="D20" s="36"/>
      <c r="E20" s="40"/>
      <c r="F20" s="41"/>
    </row>
    <row r="21" customFormat="false" ht="15" hidden="false" customHeight="false" outlineLevel="0" collapsed="false">
      <c r="A21" s="34" t="str">
        <f aca="false">IF(B21="","",ROW()-4)</f>
        <v/>
      </c>
      <c r="B21" s="35"/>
      <c r="C21" s="39"/>
      <c r="D21" s="36"/>
      <c r="E21" s="40"/>
      <c r="F21" s="41"/>
    </row>
    <row r="22" customFormat="false" ht="15" hidden="false" customHeight="false" outlineLevel="0" collapsed="false">
      <c r="A22" s="34" t="str">
        <f aca="false">IF(B22="","",ROW()-4)</f>
        <v/>
      </c>
      <c r="B22" s="35"/>
      <c r="C22" s="39"/>
      <c r="D22" s="36"/>
      <c r="E22" s="40"/>
      <c r="F22" s="41"/>
    </row>
    <row r="23" customFormat="false" ht="15" hidden="false" customHeight="false" outlineLevel="0" collapsed="false">
      <c r="A23" s="34" t="str">
        <f aca="false">IF(B23="","",ROW()-4)</f>
        <v/>
      </c>
      <c r="B23" s="35"/>
      <c r="C23" s="39"/>
      <c r="D23" s="36"/>
      <c r="E23" s="40"/>
      <c r="F23" s="41"/>
    </row>
    <row r="24" customFormat="false" ht="15" hidden="false" customHeight="false" outlineLevel="0" collapsed="false">
      <c r="A24" s="34" t="str">
        <f aca="false">IF(B24="","",ROW()-4)</f>
        <v/>
      </c>
      <c r="B24" s="35"/>
      <c r="C24" s="39"/>
      <c r="D24" s="36"/>
      <c r="E24" s="40"/>
      <c r="F24" s="41"/>
    </row>
    <row r="25" customFormat="false" ht="15" hidden="false" customHeight="false" outlineLevel="0" collapsed="false">
      <c r="A25" s="34" t="str">
        <f aca="false">IF(B25="","",ROW()-4)</f>
        <v/>
      </c>
      <c r="B25" s="35"/>
      <c r="C25" s="39"/>
      <c r="D25" s="36"/>
      <c r="E25" s="40"/>
      <c r="F25" s="41"/>
    </row>
    <row r="26" customFormat="false" ht="15" hidden="false" customHeight="false" outlineLevel="0" collapsed="false">
      <c r="A26" s="34" t="str">
        <f aca="false">IF(B26="","",ROW()-4)</f>
        <v/>
      </c>
      <c r="B26" s="35"/>
      <c r="C26" s="39"/>
      <c r="D26" s="36"/>
      <c r="E26" s="40"/>
      <c r="F26" s="41"/>
    </row>
    <row r="27" customFormat="false" ht="15" hidden="false" customHeight="false" outlineLevel="0" collapsed="false">
      <c r="A27" s="34" t="str">
        <f aca="false">IF(B27="","",ROW()-4)</f>
        <v/>
      </c>
      <c r="B27" s="35"/>
      <c r="C27" s="39"/>
      <c r="D27" s="36"/>
      <c r="E27" s="40"/>
      <c r="F27" s="41"/>
    </row>
    <row r="28" customFormat="false" ht="15" hidden="false" customHeight="false" outlineLevel="0" collapsed="false">
      <c r="A28" s="34" t="str">
        <f aca="false">IF(B28="","",ROW()-4)</f>
        <v/>
      </c>
      <c r="B28" s="35"/>
      <c r="C28" s="39"/>
      <c r="D28" s="36"/>
      <c r="E28" s="40"/>
      <c r="F28" s="41"/>
    </row>
    <row r="29" customFormat="false" ht="15" hidden="false" customHeight="false" outlineLevel="0" collapsed="false">
      <c r="A29" s="34" t="str">
        <f aca="false">IF(B29="","",ROW()-4)</f>
        <v/>
      </c>
      <c r="B29" s="35"/>
      <c r="C29" s="39"/>
      <c r="D29" s="36"/>
      <c r="E29" s="40"/>
      <c r="F29" s="41"/>
    </row>
    <row r="30" customFormat="false" ht="15" hidden="false" customHeight="false" outlineLevel="0" collapsed="false">
      <c r="A30" s="34" t="str">
        <f aca="false">IF(B30="","",ROW()-4)</f>
        <v/>
      </c>
      <c r="B30" s="35"/>
      <c r="C30" s="39"/>
      <c r="D30" s="36"/>
      <c r="E30" s="40"/>
      <c r="F30" s="41"/>
    </row>
    <row r="31" customFormat="false" ht="15" hidden="false" customHeight="false" outlineLevel="0" collapsed="false">
      <c r="A31" s="34" t="str">
        <f aca="false">IF(B31="","",ROW()-4)</f>
        <v/>
      </c>
      <c r="B31" s="35"/>
      <c r="C31" s="39"/>
      <c r="D31" s="36"/>
      <c r="E31" s="40"/>
      <c r="F31" s="41"/>
    </row>
    <row r="32" customFormat="false" ht="15" hidden="false" customHeight="false" outlineLevel="0" collapsed="false">
      <c r="A32" s="34" t="str">
        <f aca="false">IF(B32="","",ROW()-4)</f>
        <v/>
      </c>
      <c r="B32" s="35"/>
      <c r="C32" s="39"/>
      <c r="D32" s="36"/>
      <c r="E32" s="40"/>
      <c r="F32" s="41"/>
    </row>
    <row r="33" customFormat="false" ht="15" hidden="false" customHeight="false" outlineLevel="0" collapsed="false">
      <c r="A33" s="34" t="str">
        <f aca="false">IF(B33="","",ROW()-4)</f>
        <v/>
      </c>
      <c r="B33" s="35"/>
      <c r="C33" s="39"/>
      <c r="D33" s="36"/>
      <c r="E33" s="40"/>
      <c r="F33" s="41"/>
    </row>
    <row r="34" customFormat="false" ht="15" hidden="false" customHeight="false" outlineLevel="0" collapsed="false">
      <c r="A34" s="34" t="str">
        <f aca="false">IF(B34="","",ROW()-4)</f>
        <v/>
      </c>
      <c r="B34" s="35"/>
      <c r="C34" s="39"/>
      <c r="D34" s="36"/>
      <c r="E34" s="40"/>
      <c r="F34" s="41"/>
    </row>
    <row r="35" customFormat="false" ht="15" hidden="false" customHeight="false" outlineLevel="0" collapsed="false">
      <c r="A35" s="34" t="str">
        <f aca="false">IF(B35="","",ROW()-4)</f>
        <v/>
      </c>
      <c r="B35" s="35"/>
      <c r="C35" s="39"/>
      <c r="D35" s="36"/>
      <c r="E35" s="40"/>
      <c r="F35" s="41"/>
    </row>
    <row r="36" customFormat="false" ht="15" hidden="false" customHeight="false" outlineLevel="0" collapsed="false">
      <c r="A36" s="34" t="str">
        <f aca="false">IF(B36="","",ROW()-4)</f>
        <v/>
      </c>
      <c r="B36" s="35"/>
      <c r="C36" s="39"/>
      <c r="D36" s="36"/>
      <c r="E36" s="40"/>
      <c r="F36" s="41"/>
    </row>
    <row r="37" customFormat="false" ht="15" hidden="false" customHeight="false" outlineLevel="0" collapsed="false">
      <c r="A37" s="34" t="str">
        <f aca="false">IF(B37="","",ROW()-4)</f>
        <v/>
      </c>
      <c r="B37" s="35"/>
      <c r="C37" s="39"/>
      <c r="D37" s="36"/>
      <c r="E37" s="40"/>
      <c r="F37" s="41"/>
    </row>
    <row r="38" customFormat="false" ht="15" hidden="false" customHeight="false" outlineLevel="0" collapsed="false">
      <c r="A38" s="34" t="str">
        <f aca="false">IF(B38="","",ROW()-4)</f>
        <v/>
      </c>
      <c r="B38" s="35"/>
      <c r="C38" s="39"/>
      <c r="D38" s="36"/>
      <c r="E38" s="40"/>
      <c r="F38" s="41"/>
    </row>
    <row r="39" customFormat="false" ht="15" hidden="false" customHeight="false" outlineLevel="0" collapsed="false">
      <c r="A39" s="34" t="str">
        <f aca="false">IF(B39="","",ROW()-4)</f>
        <v/>
      </c>
      <c r="B39" s="35"/>
      <c r="C39" s="39"/>
      <c r="D39" s="36"/>
      <c r="E39" s="40"/>
      <c r="F39" s="41"/>
    </row>
    <row r="40" customFormat="false" ht="15" hidden="false" customHeight="false" outlineLevel="0" collapsed="false">
      <c r="A40" s="34" t="str">
        <f aca="false">IF(B40="","",ROW()-4)</f>
        <v/>
      </c>
      <c r="B40" s="35"/>
      <c r="C40" s="39"/>
      <c r="D40" s="36"/>
      <c r="E40" s="40"/>
      <c r="F40" s="41"/>
    </row>
    <row r="41" customFormat="false" ht="15" hidden="false" customHeight="false" outlineLevel="0" collapsed="false">
      <c r="A41" s="34" t="str">
        <f aca="false">IF(B41="","",ROW()-4)</f>
        <v/>
      </c>
      <c r="B41" s="35"/>
      <c r="C41" s="39"/>
      <c r="D41" s="36"/>
      <c r="E41" s="40"/>
      <c r="F41" s="41"/>
    </row>
    <row r="42" customFormat="false" ht="15" hidden="false" customHeight="false" outlineLevel="0" collapsed="false">
      <c r="A42" s="34" t="str">
        <f aca="false">IF(B42="","",ROW()-4)</f>
        <v/>
      </c>
      <c r="B42" s="35"/>
      <c r="C42" s="39"/>
      <c r="D42" s="36"/>
      <c r="E42" s="40"/>
      <c r="F42" s="41"/>
    </row>
    <row r="43" customFormat="false" ht="15" hidden="false" customHeight="false" outlineLevel="0" collapsed="false">
      <c r="A43" s="34" t="str">
        <f aca="false">IF(B43="","",ROW()-4)</f>
        <v/>
      </c>
      <c r="B43" s="35"/>
      <c r="C43" s="39"/>
      <c r="D43" s="36"/>
      <c r="E43" s="40"/>
      <c r="F43" s="41"/>
    </row>
    <row r="44" customFormat="false" ht="15" hidden="false" customHeight="false" outlineLevel="0" collapsed="false">
      <c r="A44" s="34" t="str">
        <f aca="false">IF(B44="","",ROW()-4)</f>
        <v/>
      </c>
      <c r="B44" s="35"/>
      <c r="C44" s="39"/>
      <c r="D44" s="36"/>
      <c r="E44" s="40"/>
      <c r="F44" s="41"/>
    </row>
    <row r="45" customFormat="false" ht="15" hidden="false" customHeight="false" outlineLevel="0" collapsed="false">
      <c r="A45" s="34" t="str">
        <f aca="false">IF(B45="","",ROW()-4)</f>
        <v/>
      </c>
      <c r="B45" s="35"/>
      <c r="C45" s="39"/>
      <c r="D45" s="36"/>
      <c r="E45" s="40"/>
      <c r="F45" s="41"/>
    </row>
    <row r="46" customFormat="false" ht="15" hidden="false" customHeight="false" outlineLevel="0" collapsed="false">
      <c r="A46" s="34" t="str">
        <f aca="false">IF(B46="","",ROW()-4)</f>
        <v/>
      </c>
      <c r="B46" s="35"/>
      <c r="C46" s="39"/>
      <c r="D46" s="36"/>
      <c r="E46" s="40"/>
      <c r="F46" s="41"/>
    </row>
    <row r="47" customFormat="false" ht="15" hidden="false" customHeight="false" outlineLevel="0" collapsed="false">
      <c r="A47" s="34" t="str">
        <f aca="false">IF(B47="","",ROW()-4)</f>
        <v/>
      </c>
      <c r="B47" s="35"/>
      <c r="C47" s="39"/>
      <c r="D47" s="36"/>
      <c r="E47" s="40"/>
      <c r="F47" s="41"/>
    </row>
    <row r="48" customFormat="false" ht="15" hidden="false" customHeight="false" outlineLevel="0" collapsed="false">
      <c r="A48" s="34" t="str">
        <f aca="false">IF(B48="","",ROW()-4)</f>
        <v/>
      </c>
      <c r="B48" s="35"/>
      <c r="C48" s="39"/>
      <c r="D48" s="36"/>
      <c r="E48" s="40"/>
      <c r="F48" s="41"/>
    </row>
    <row r="49" customFormat="false" ht="15" hidden="false" customHeight="false" outlineLevel="0" collapsed="false">
      <c r="A49" s="34" t="str">
        <f aca="false">IF(B49="","",ROW()-4)</f>
        <v/>
      </c>
      <c r="B49" s="35"/>
      <c r="C49" s="39"/>
      <c r="D49" s="36"/>
      <c r="E49" s="40"/>
      <c r="F49" s="41"/>
    </row>
    <row r="50" customFormat="false" ht="15" hidden="false" customHeight="false" outlineLevel="0" collapsed="false">
      <c r="A50" s="34" t="str">
        <f aca="false">IF(B50="","",ROW()-4)</f>
        <v/>
      </c>
      <c r="B50" s="35"/>
      <c r="C50" s="39"/>
      <c r="D50" s="36"/>
      <c r="E50" s="40"/>
      <c r="F50" s="41"/>
    </row>
    <row r="51" customFormat="false" ht="15" hidden="false" customHeight="false" outlineLevel="0" collapsed="false">
      <c r="A51" s="34" t="str">
        <f aca="false">IF(B51="","",ROW()-4)</f>
        <v/>
      </c>
      <c r="B51" s="35"/>
      <c r="C51" s="39"/>
      <c r="D51" s="36"/>
      <c r="E51" s="40"/>
      <c r="F51" s="41"/>
    </row>
    <row r="52" customFormat="false" ht="15" hidden="false" customHeight="false" outlineLevel="0" collapsed="false">
      <c r="A52" s="34" t="str">
        <f aca="false">IF(B52="","",ROW()-4)</f>
        <v/>
      </c>
      <c r="B52" s="35"/>
      <c r="C52" s="39"/>
      <c r="D52" s="36"/>
      <c r="E52" s="40"/>
      <c r="F52" s="41"/>
    </row>
    <row r="53" customFormat="false" ht="15" hidden="false" customHeight="false" outlineLevel="0" collapsed="false">
      <c r="A53" s="34" t="str">
        <f aca="false">IF(B53="","",ROW()-4)</f>
        <v/>
      </c>
      <c r="B53" s="35"/>
      <c r="C53" s="39"/>
      <c r="D53" s="36"/>
      <c r="E53" s="40"/>
      <c r="F53" s="41"/>
    </row>
    <row r="54" customFormat="false" ht="15" hidden="false" customHeight="false" outlineLevel="0" collapsed="false">
      <c r="A54" s="34" t="str">
        <f aca="false">IF(B54="","",ROW()-4)</f>
        <v/>
      </c>
      <c r="B54" s="35"/>
      <c r="C54" s="39"/>
      <c r="D54" s="36"/>
      <c r="E54" s="40"/>
      <c r="F54" s="41"/>
    </row>
    <row r="55" customFormat="false" ht="15" hidden="false" customHeight="false" outlineLevel="0" collapsed="false">
      <c r="A55" s="34" t="str">
        <f aca="false">IF(B55="","",ROW()-4)</f>
        <v/>
      </c>
      <c r="B55" s="35"/>
      <c r="C55" s="39"/>
      <c r="D55" s="36"/>
      <c r="E55" s="40"/>
      <c r="F55" s="41"/>
    </row>
    <row r="56" customFormat="false" ht="15" hidden="false" customHeight="false" outlineLevel="0" collapsed="false">
      <c r="A56" s="34" t="str">
        <f aca="false">IF(B56="","",ROW()-4)</f>
        <v/>
      </c>
      <c r="B56" s="35"/>
      <c r="C56" s="39"/>
      <c r="D56" s="36"/>
      <c r="E56" s="40"/>
      <c r="F56" s="41"/>
    </row>
    <row r="57" customFormat="false" ht="15" hidden="false" customHeight="false" outlineLevel="0" collapsed="false">
      <c r="A57" s="34" t="str">
        <f aca="false">IF(B57="","",ROW()-4)</f>
        <v/>
      </c>
      <c r="B57" s="35"/>
      <c r="C57" s="39"/>
      <c r="D57" s="36"/>
      <c r="E57" s="40"/>
      <c r="F57" s="41"/>
    </row>
    <row r="58" customFormat="false" ht="15" hidden="false" customHeight="false" outlineLevel="0" collapsed="false">
      <c r="A58" s="34" t="str">
        <f aca="false">IF(B58="","",ROW()-4)</f>
        <v/>
      </c>
      <c r="B58" s="35"/>
      <c r="C58" s="39"/>
      <c r="D58" s="36"/>
      <c r="E58" s="40"/>
      <c r="F58" s="41"/>
    </row>
    <row r="59" customFormat="false" ht="15" hidden="false" customHeight="false" outlineLevel="0" collapsed="false">
      <c r="A59" s="34" t="str">
        <f aca="false">IF(B59="","",ROW()-4)</f>
        <v/>
      </c>
      <c r="B59" s="35"/>
      <c r="C59" s="39"/>
      <c r="D59" s="36"/>
      <c r="E59" s="40"/>
      <c r="F59" s="41"/>
    </row>
    <row r="60" customFormat="false" ht="15" hidden="false" customHeight="false" outlineLevel="0" collapsed="false">
      <c r="A60" s="34" t="str">
        <f aca="false">IF(B60="","",ROW()-4)</f>
        <v/>
      </c>
      <c r="B60" s="35"/>
      <c r="C60" s="39"/>
      <c r="D60" s="36"/>
      <c r="E60" s="40"/>
      <c r="F60" s="41"/>
    </row>
    <row r="61" customFormat="false" ht="15" hidden="false" customHeight="false" outlineLevel="0" collapsed="false">
      <c r="A61" s="34" t="str">
        <f aca="false">IF(B61="","",ROW()-4)</f>
        <v/>
      </c>
      <c r="B61" s="35"/>
      <c r="C61" s="39"/>
      <c r="D61" s="36"/>
      <c r="E61" s="40"/>
      <c r="F61" s="41"/>
    </row>
    <row r="62" customFormat="false" ht="15" hidden="false" customHeight="false" outlineLevel="0" collapsed="false">
      <c r="A62" s="34" t="str">
        <f aca="false">IF(B62="","",ROW()-4)</f>
        <v/>
      </c>
      <c r="B62" s="35"/>
      <c r="C62" s="39"/>
      <c r="D62" s="36"/>
      <c r="E62" s="40"/>
      <c r="F62" s="41"/>
    </row>
    <row r="63" customFormat="false" ht="15" hidden="false" customHeight="false" outlineLevel="0" collapsed="false">
      <c r="A63" s="34" t="str">
        <f aca="false">IF(B63="","",ROW()-4)</f>
        <v/>
      </c>
      <c r="B63" s="35"/>
      <c r="C63" s="39"/>
      <c r="D63" s="36"/>
      <c r="E63" s="40"/>
      <c r="F63" s="41"/>
    </row>
    <row r="64" customFormat="false" ht="15" hidden="false" customHeight="false" outlineLevel="0" collapsed="false">
      <c r="A64" s="34" t="str">
        <f aca="false">IF(B64="","",ROW()-4)</f>
        <v/>
      </c>
      <c r="B64" s="35"/>
      <c r="C64" s="39"/>
      <c r="D64" s="36"/>
      <c r="E64" s="40"/>
      <c r="F64" s="41"/>
    </row>
    <row r="65" customFormat="false" ht="15" hidden="false" customHeight="false" outlineLevel="0" collapsed="false">
      <c r="A65" s="34" t="str">
        <f aca="false">IF(B65="","",ROW()-4)</f>
        <v/>
      </c>
      <c r="B65" s="35"/>
      <c r="C65" s="39"/>
      <c r="D65" s="36"/>
      <c r="E65" s="40"/>
      <c r="F65" s="41"/>
    </row>
    <row r="66" customFormat="false" ht="15" hidden="false" customHeight="false" outlineLevel="0" collapsed="false">
      <c r="A66" s="34" t="str">
        <f aca="false">IF(B66="","",ROW()-4)</f>
        <v/>
      </c>
      <c r="B66" s="35"/>
      <c r="C66" s="39"/>
      <c r="D66" s="36"/>
      <c r="E66" s="40"/>
      <c r="F66" s="41"/>
    </row>
    <row r="67" customFormat="false" ht="15" hidden="false" customHeight="false" outlineLevel="0" collapsed="false">
      <c r="A67" s="34" t="str">
        <f aca="false">IF(B67="","",ROW()-4)</f>
        <v/>
      </c>
      <c r="B67" s="35"/>
      <c r="C67" s="39"/>
      <c r="D67" s="36"/>
      <c r="E67" s="40"/>
      <c r="F67" s="41"/>
    </row>
    <row r="68" customFormat="false" ht="15" hidden="false" customHeight="false" outlineLevel="0" collapsed="false">
      <c r="A68" s="34" t="str">
        <f aca="false">IF(B68="","",ROW()-4)</f>
        <v/>
      </c>
      <c r="B68" s="35"/>
      <c r="C68" s="39"/>
      <c r="D68" s="36"/>
      <c r="E68" s="40"/>
      <c r="F68" s="41"/>
    </row>
    <row r="69" customFormat="false" ht="15" hidden="false" customHeight="false" outlineLevel="0" collapsed="false">
      <c r="A69" s="34" t="str">
        <f aca="false">IF(B69="","",ROW()-4)</f>
        <v/>
      </c>
      <c r="B69" s="35"/>
      <c r="C69" s="39"/>
      <c r="D69" s="36"/>
      <c r="E69" s="40"/>
      <c r="F69" s="41"/>
    </row>
    <row r="70" customFormat="false" ht="15" hidden="false" customHeight="false" outlineLevel="0" collapsed="false">
      <c r="A70" s="34" t="str">
        <f aca="false">IF(B70="","",ROW()-4)</f>
        <v/>
      </c>
      <c r="B70" s="35"/>
      <c r="C70" s="39"/>
      <c r="D70" s="36"/>
      <c r="E70" s="40"/>
      <c r="F70" s="41"/>
    </row>
    <row r="71" customFormat="false" ht="15" hidden="false" customHeight="false" outlineLevel="0" collapsed="false">
      <c r="A71" s="34" t="str">
        <f aca="false">IF(B71="","",ROW()-4)</f>
        <v/>
      </c>
      <c r="B71" s="35"/>
      <c r="C71" s="39"/>
      <c r="D71" s="36"/>
      <c r="E71" s="40"/>
      <c r="F71" s="41"/>
    </row>
    <row r="72" customFormat="false" ht="15" hidden="false" customHeight="false" outlineLevel="0" collapsed="false">
      <c r="A72" s="34" t="str">
        <f aca="false">IF(B72="","",ROW()-4)</f>
        <v/>
      </c>
      <c r="B72" s="35"/>
      <c r="C72" s="39"/>
      <c r="D72" s="36"/>
      <c r="E72" s="40"/>
      <c r="F72" s="41"/>
    </row>
    <row r="73" customFormat="false" ht="15" hidden="false" customHeight="false" outlineLevel="0" collapsed="false">
      <c r="A73" s="34" t="str">
        <f aca="false">IF(B73="","",ROW()-4)</f>
        <v/>
      </c>
      <c r="B73" s="35"/>
      <c r="C73" s="39"/>
      <c r="D73" s="36"/>
      <c r="E73" s="40"/>
      <c r="F73" s="41"/>
    </row>
    <row r="74" customFormat="false" ht="15" hidden="false" customHeight="false" outlineLevel="0" collapsed="false">
      <c r="A74" s="34" t="str">
        <f aca="false">IF(B74="","",ROW()-4)</f>
        <v/>
      </c>
      <c r="B74" s="35"/>
      <c r="C74" s="39"/>
      <c r="D74" s="36"/>
      <c r="E74" s="40"/>
      <c r="F74" s="41"/>
    </row>
    <row r="75" customFormat="false" ht="15" hidden="false" customHeight="false" outlineLevel="0" collapsed="false">
      <c r="A75" s="34" t="str">
        <f aca="false">IF(B75="","",ROW()-4)</f>
        <v/>
      </c>
      <c r="B75" s="35"/>
      <c r="C75" s="39"/>
      <c r="D75" s="36"/>
      <c r="E75" s="40"/>
      <c r="F75" s="41"/>
    </row>
    <row r="76" customFormat="false" ht="15" hidden="false" customHeight="false" outlineLevel="0" collapsed="false">
      <c r="A76" s="34" t="str">
        <f aca="false">IF(B76="","",ROW()-4)</f>
        <v/>
      </c>
      <c r="B76" s="35"/>
      <c r="C76" s="39"/>
      <c r="D76" s="36"/>
      <c r="E76" s="40"/>
      <c r="F76" s="41"/>
    </row>
    <row r="77" customFormat="false" ht="15" hidden="false" customHeight="false" outlineLevel="0" collapsed="false">
      <c r="A77" s="34" t="str">
        <f aca="false">IF(B77="","",ROW()-4)</f>
        <v/>
      </c>
      <c r="B77" s="35"/>
      <c r="C77" s="39"/>
      <c r="D77" s="36"/>
      <c r="E77" s="40"/>
      <c r="F77" s="41"/>
    </row>
    <row r="78" customFormat="false" ht="15" hidden="false" customHeight="false" outlineLevel="0" collapsed="false">
      <c r="A78" s="34" t="str">
        <f aca="false">IF(B78="","",ROW()-4)</f>
        <v/>
      </c>
      <c r="B78" s="35"/>
      <c r="C78" s="39"/>
      <c r="D78" s="36"/>
      <c r="E78" s="40"/>
      <c r="F78" s="41"/>
    </row>
    <row r="79" customFormat="false" ht="15" hidden="false" customHeight="false" outlineLevel="0" collapsed="false">
      <c r="A79" s="34" t="str">
        <f aca="false">IF(B79="","",ROW()-4)</f>
        <v/>
      </c>
      <c r="B79" s="35"/>
      <c r="C79" s="39"/>
      <c r="D79" s="36"/>
      <c r="E79" s="40"/>
      <c r="F79" s="41"/>
    </row>
    <row r="80" customFormat="false" ht="15" hidden="false" customHeight="false" outlineLevel="0" collapsed="false">
      <c r="A80" s="34" t="str">
        <f aca="false">IF(B80="","",ROW()-4)</f>
        <v/>
      </c>
      <c r="B80" s="35"/>
      <c r="C80" s="39"/>
      <c r="D80" s="36"/>
      <c r="E80" s="40"/>
      <c r="F80" s="41"/>
    </row>
    <row r="81" customFormat="false" ht="15" hidden="false" customHeight="false" outlineLevel="0" collapsed="false">
      <c r="A81" s="34" t="str">
        <f aca="false">IF(B81="","",ROW()-4)</f>
        <v/>
      </c>
      <c r="B81" s="35"/>
      <c r="C81" s="39"/>
      <c r="D81" s="36"/>
      <c r="E81" s="40"/>
      <c r="F81" s="41"/>
    </row>
    <row r="82" customFormat="false" ht="15" hidden="false" customHeight="false" outlineLevel="0" collapsed="false">
      <c r="A82" s="34" t="str">
        <f aca="false">IF(B82="","",ROW()-4)</f>
        <v/>
      </c>
      <c r="B82" s="35"/>
      <c r="C82" s="39"/>
      <c r="D82" s="36"/>
      <c r="E82" s="40"/>
      <c r="F82" s="41"/>
    </row>
    <row r="83" customFormat="false" ht="15" hidden="false" customHeight="false" outlineLevel="0" collapsed="false">
      <c r="A83" s="34" t="str">
        <f aca="false">IF(B83="","",ROW()-4)</f>
        <v/>
      </c>
      <c r="B83" s="35"/>
      <c r="C83" s="39"/>
      <c r="D83" s="36"/>
      <c r="E83" s="40"/>
      <c r="F83" s="41"/>
    </row>
    <row r="84" customFormat="false" ht="15" hidden="false" customHeight="false" outlineLevel="0" collapsed="false">
      <c r="A84" s="34" t="str">
        <f aca="false">IF(B84="","",ROW()-4)</f>
        <v/>
      </c>
      <c r="B84" s="35"/>
      <c r="C84" s="39"/>
      <c r="D84" s="36"/>
      <c r="E84" s="40"/>
      <c r="F84" s="41"/>
    </row>
    <row r="85" customFormat="false" ht="15" hidden="false" customHeight="false" outlineLevel="0" collapsed="false">
      <c r="A85" s="34" t="str">
        <f aca="false">IF(B85="","",ROW()-4)</f>
        <v/>
      </c>
      <c r="B85" s="35"/>
      <c r="C85" s="39"/>
      <c r="D85" s="36"/>
      <c r="E85" s="40"/>
      <c r="F85" s="41"/>
    </row>
    <row r="86" customFormat="false" ht="15" hidden="false" customHeight="false" outlineLevel="0" collapsed="false">
      <c r="A86" s="34" t="str">
        <f aca="false">IF(B86="","",ROW()-4)</f>
        <v/>
      </c>
      <c r="B86" s="35"/>
      <c r="C86" s="39"/>
      <c r="D86" s="36"/>
      <c r="E86" s="40"/>
      <c r="F86" s="41"/>
    </row>
    <row r="87" customFormat="false" ht="15" hidden="false" customHeight="false" outlineLevel="0" collapsed="false">
      <c r="A87" s="34" t="str">
        <f aca="false">IF(B87="","",ROW()-4)</f>
        <v/>
      </c>
      <c r="B87" s="35"/>
      <c r="C87" s="39"/>
      <c r="D87" s="36"/>
      <c r="E87" s="40"/>
      <c r="F87" s="41"/>
    </row>
    <row r="88" customFormat="false" ht="15" hidden="false" customHeight="false" outlineLevel="0" collapsed="false">
      <c r="A88" s="34" t="str">
        <f aca="false">IF(B88="","",ROW()-4)</f>
        <v/>
      </c>
      <c r="B88" s="35"/>
      <c r="C88" s="39"/>
      <c r="D88" s="36"/>
      <c r="E88" s="40"/>
      <c r="F88" s="41"/>
    </row>
    <row r="89" customFormat="false" ht="15" hidden="false" customHeight="false" outlineLevel="0" collapsed="false">
      <c r="A89" s="34" t="str">
        <f aca="false">IF(B89="","",ROW()-4)</f>
        <v/>
      </c>
      <c r="B89" s="35"/>
      <c r="C89" s="39"/>
      <c r="D89" s="36"/>
      <c r="E89" s="40"/>
      <c r="F89" s="41"/>
    </row>
    <row r="90" customFormat="false" ht="15" hidden="false" customHeight="false" outlineLevel="0" collapsed="false">
      <c r="A90" s="34" t="str">
        <f aca="false">IF(B90="","",ROW()-4)</f>
        <v/>
      </c>
      <c r="B90" s="35"/>
      <c r="C90" s="39"/>
      <c r="D90" s="36"/>
      <c r="E90" s="40"/>
      <c r="F90" s="41"/>
    </row>
    <row r="91" customFormat="false" ht="15" hidden="false" customHeight="false" outlineLevel="0" collapsed="false">
      <c r="A91" s="34" t="str">
        <f aca="false">IF(B91="","",ROW()-4)</f>
        <v/>
      </c>
      <c r="B91" s="35"/>
      <c r="C91" s="39"/>
      <c r="D91" s="36"/>
      <c r="E91" s="40"/>
      <c r="F91" s="41"/>
    </row>
    <row r="92" customFormat="false" ht="15" hidden="false" customHeight="false" outlineLevel="0" collapsed="false">
      <c r="A92" s="34" t="str">
        <f aca="false">IF(B92="","",ROW()-4)</f>
        <v/>
      </c>
      <c r="B92" s="35"/>
      <c r="C92" s="39"/>
      <c r="D92" s="36"/>
      <c r="E92" s="40"/>
      <c r="F92" s="41"/>
    </row>
    <row r="93" customFormat="false" ht="15" hidden="false" customHeight="false" outlineLevel="0" collapsed="false">
      <c r="A93" s="34" t="str">
        <f aca="false">IF(B93="","",ROW()-4)</f>
        <v/>
      </c>
      <c r="B93" s="35"/>
      <c r="C93" s="39"/>
      <c r="D93" s="36"/>
      <c r="E93" s="40"/>
      <c r="F93" s="41"/>
    </row>
    <row r="94" customFormat="false" ht="15" hidden="false" customHeight="false" outlineLevel="0" collapsed="false">
      <c r="A94" s="34" t="str">
        <f aca="false">IF(B94="","",ROW()-4)</f>
        <v/>
      </c>
      <c r="B94" s="35"/>
      <c r="C94" s="39"/>
      <c r="D94" s="36"/>
      <c r="E94" s="40"/>
      <c r="F94" s="41"/>
    </row>
    <row r="95" customFormat="false" ht="15" hidden="false" customHeight="false" outlineLevel="0" collapsed="false">
      <c r="A95" s="34" t="str">
        <f aca="false">IF(B95="","",ROW()-4)</f>
        <v/>
      </c>
      <c r="B95" s="35"/>
      <c r="C95" s="39"/>
      <c r="D95" s="36"/>
      <c r="E95" s="40"/>
      <c r="F95" s="41"/>
    </row>
    <row r="96" customFormat="false" ht="15" hidden="false" customHeight="false" outlineLevel="0" collapsed="false">
      <c r="A96" s="34" t="str">
        <f aca="false">IF(B96="","",ROW()-4)</f>
        <v/>
      </c>
      <c r="B96" s="35"/>
      <c r="C96" s="39"/>
      <c r="D96" s="36"/>
      <c r="E96" s="40"/>
      <c r="F96" s="41"/>
    </row>
    <row r="97" customFormat="false" ht="15" hidden="false" customHeight="false" outlineLevel="0" collapsed="false">
      <c r="A97" s="34" t="str">
        <f aca="false">IF(B97="","",ROW()-4)</f>
        <v/>
      </c>
      <c r="B97" s="35"/>
      <c r="C97" s="39"/>
      <c r="D97" s="36"/>
      <c r="E97" s="40"/>
      <c r="F97" s="41"/>
    </row>
    <row r="98" customFormat="false" ht="15" hidden="false" customHeight="false" outlineLevel="0" collapsed="false">
      <c r="A98" s="34" t="str">
        <f aca="false">IF(B98="","",ROW()-4)</f>
        <v/>
      </c>
      <c r="B98" s="35"/>
      <c r="C98" s="39"/>
      <c r="D98" s="36"/>
      <c r="E98" s="40"/>
      <c r="F98" s="41"/>
    </row>
    <row r="99" customFormat="false" ht="15" hidden="false" customHeight="false" outlineLevel="0" collapsed="false">
      <c r="A99" s="34" t="str">
        <f aca="false">IF(B99="","",ROW()-4)</f>
        <v/>
      </c>
      <c r="B99" s="35"/>
      <c r="C99" s="39"/>
      <c r="D99" s="36"/>
      <c r="E99" s="40"/>
      <c r="F99" s="41"/>
    </row>
    <row r="100" customFormat="false" ht="15" hidden="false" customHeight="false" outlineLevel="0" collapsed="false">
      <c r="A100" s="34" t="str">
        <f aca="false">IF(B100="","",ROW()-4)</f>
        <v/>
      </c>
      <c r="B100" s="35"/>
      <c r="C100" s="39"/>
      <c r="D100" s="36"/>
      <c r="E100" s="40"/>
      <c r="F100" s="41"/>
    </row>
    <row r="101" customFormat="false" ht="15" hidden="false" customHeight="false" outlineLevel="0" collapsed="false">
      <c r="A101" s="34" t="str">
        <f aca="false">IF(B101="","",ROW()-4)</f>
        <v/>
      </c>
      <c r="B101" s="35"/>
      <c r="C101" s="39"/>
      <c r="D101" s="36"/>
      <c r="E101" s="40"/>
      <c r="F101" s="41"/>
    </row>
    <row r="102" customFormat="false" ht="15" hidden="false" customHeight="false" outlineLevel="0" collapsed="false">
      <c r="A102" s="34" t="str">
        <f aca="false">IF(B102="","",ROW()-4)</f>
        <v/>
      </c>
      <c r="B102" s="35"/>
      <c r="C102" s="39"/>
      <c r="D102" s="36"/>
      <c r="E102" s="40"/>
      <c r="F102" s="41"/>
    </row>
    <row r="103" customFormat="false" ht="15" hidden="false" customHeight="false" outlineLevel="0" collapsed="false">
      <c r="A103" s="34" t="str">
        <f aca="false">IF(B103="","",ROW()-4)</f>
        <v/>
      </c>
      <c r="B103" s="35"/>
      <c r="C103" s="39"/>
      <c r="D103" s="36"/>
      <c r="E103" s="40"/>
      <c r="F103" s="41"/>
    </row>
    <row r="104" customFormat="false" ht="15" hidden="false" customHeight="false" outlineLevel="0" collapsed="false">
      <c r="A104" s="34" t="str">
        <f aca="false">IF(B104="","",ROW()-4)</f>
        <v/>
      </c>
      <c r="B104" s="35"/>
      <c r="C104" s="39"/>
      <c r="D104" s="36"/>
      <c r="E104" s="40"/>
      <c r="F104" s="41"/>
    </row>
  </sheetData>
  <mergeCells count="2">
    <mergeCell ref="A2:F2"/>
    <mergeCell ref="A3:F3"/>
  </mergeCells>
  <dataValidations count="2">
    <dataValidation allowBlank="true" errorStyle="stop" operator="between" showDropDown="false" showErrorMessage="false" showInputMessage="false" sqref="D5:D104" type="list">
      <formula1>Lists!$G$2:$G$11</formula1>
      <formula2>0</formula2>
    </dataValidation>
    <dataValidation allowBlank="true" errorStyle="stop" operator="between" showDropDown="false" showErrorMessage="false" showInputMessage="false" sqref="F5:F104" type="list">
      <formula1>Lists!$D$2:$D$7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U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4" min="3" style="0" width="9"/>
    <col collapsed="false" customWidth="true" hidden="false" outlineLevel="0" max="5" min="5" style="0" width="7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7"/>
    <col collapsed="false" customWidth="true" hidden="false" outlineLevel="0" max="11" min="9" style="0" width="12"/>
    <col collapsed="false" customWidth="true" hidden="false" outlineLevel="0" max="12" min="12" style="0" width="22"/>
    <col collapsed="false" customWidth="true" hidden="false" outlineLevel="0" max="13" min="13" style="0" width="2"/>
    <col collapsed="false" customWidth="true" hidden="false" outlineLevel="0" max="14" min="14" style="0" width="22"/>
    <col collapsed="false" customWidth="true" hidden="false" outlineLevel="0" max="15" min="15" style="0" width="34"/>
    <col collapsed="false" customWidth="true" hidden="false" outlineLevel="0" max="16" min="16" style="0" width="28"/>
    <col collapsed="false" customWidth="true" hidden="false" outlineLevel="0" max="17" min="17" style="0" width="32"/>
    <col collapsed="false" customWidth="true" hidden="false" outlineLevel="0" max="18" min="18" style="0" width="14"/>
    <col collapsed="false" customWidth="true" hidden="false" outlineLevel="0" max="19" min="19" style="0" width="11"/>
    <col collapsed="false" customWidth="true" hidden="false" outlineLevel="0" max="20" min="20" style="0" width="26"/>
    <col collapsed="false" customWidth="true" hidden="false" outlineLevel="0" max="21" min="21" style="0" width="14"/>
  </cols>
  <sheetData>
    <row r="1" customFormat="false" ht="15" hidden="false" customHeight="false" outlineLevel="0" collapsed="false">
      <c r="A1" s="16" t="s">
        <v>19</v>
      </c>
    </row>
    <row r="2" customFormat="false" ht="27.75" hidden="false" customHeight="true" outlineLevel="0" collapsed="false">
      <c r="A2" s="32" t="s">
        <v>108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customFormat="false" ht="15" hidden="false" customHeight="false" outlineLevel="0" collapsed="false">
      <c r="N3" s="42" t="s">
        <v>109</v>
      </c>
    </row>
    <row r="4" customFormat="false" ht="19.5" hidden="false" customHeight="true" outlineLevel="0" collapsed="false">
      <c r="A4" s="43" t="s">
        <v>110</v>
      </c>
      <c r="B4" s="43"/>
      <c r="C4" s="44" t="s">
        <v>111</v>
      </c>
      <c r="D4" s="44"/>
      <c r="E4" s="44"/>
      <c r="F4" s="44"/>
      <c r="G4" s="45" t="s">
        <v>112</v>
      </c>
      <c r="H4" s="45"/>
      <c r="I4" s="45"/>
      <c r="J4" s="45"/>
      <c r="K4" s="45"/>
      <c r="L4" s="45"/>
      <c r="N4" s="46" t="s">
        <v>113</v>
      </c>
      <c r="O4" s="47" t="str">
        <f aca="false">IFERROR(INDEX(Parties!$C$5:$C$54,MATCH($C$7,Parties!$B$5:$B$54,0)),"")</f>
        <v>Sector 24, Industrial Area, Faridabad - 121005</v>
      </c>
    </row>
    <row r="5" customFormat="false" ht="19.5" hidden="false" customHeight="true" outlineLevel="0" collapsed="false">
      <c r="A5" s="43" t="s">
        <v>114</v>
      </c>
      <c r="B5" s="43"/>
      <c r="C5" s="48" t="n">
        <v>46298</v>
      </c>
      <c r="D5" s="48"/>
      <c r="E5" s="48"/>
      <c r="F5" s="48"/>
      <c r="G5" s="45"/>
      <c r="H5" s="45"/>
      <c r="I5" s="45"/>
      <c r="J5" s="45"/>
      <c r="K5" s="45"/>
      <c r="L5" s="45"/>
      <c r="N5" s="46" t="s">
        <v>115</v>
      </c>
      <c r="O5" s="47" t="str">
        <f aca="false">IFERROR(INDEX(Parties!$D$5:$D$54,MATCH($C$7,Parties!$B$5:$B$54,0)),"")</f>
        <v>06AACCP4321M1Z8</v>
      </c>
    </row>
    <row r="6" customFormat="false" ht="19.5" hidden="false" customHeight="true" outlineLevel="0" collapsed="false">
      <c r="A6" s="43" t="s">
        <v>116</v>
      </c>
      <c r="B6" s="43"/>
      <c r="C6" s="44" t="s">
        <v>117</v>
      </c>
      <c r="D6" s="44"/>
      <c r="E6" s="44"/>
      <c r="F6" s="44"/>
      <c r="G6" s="45" t="s">
        <v>118</v>
      </c>
      <c r="H6" s="45"/>
      <c r="I6" s="45"/>
      <c r="J6" s="45"/>
      <c r="K6" s="45"/>
      <c r="L6" s="45"/>
      <c r="N6" s="46" t="s">
        <v>119</v>
      </c>
      <c r="O6" s="47" t="str">
        <f aca="false">IFERROR(INDEX(Parties!$E$5:$E$54,MATCH($C$7,Parties!$B$5:$B$54,0)),"")</f>
        <v>Haryana</v>
      </c>
    </row>
    <row r="7" customFormat="false" ht="19.5" hidden="false" customHeight="true" outlineLevel="0" collapsed="false">
      <c r="A7" s="43" t="s">
        <v>120</v>
      </c>
      <c r="B7" s="43"/>
      <c r="C7" s="44" t="s">
        <v>78</v>
      </c>
      <c r="D7" s="44"/>
      <c r="E7" s="44"/>
      <c r="F7" s="44"/>
      <c r="G7" s="45" t="s">
        <v>121</v>
      </c>
      <c r="H7" s="45"/>
      <c r="I7" s="45"/>
      <c r="J7" s="45"/>
      <c r="K7" s="45"/>
      <c r="L7" s="45"/>
      <c r="N7" s="46" t="s">
        <v>122</v>
      </c>
      <c r="O7" s="47" t="str">
        <f aca="false">IFERROR(INDEX(Parties!$F$5:$F$54,MATCH($C$7,Parties!$B$5:$B$54,0)),"")</f>
        <v>06</v>
      </c>
    </row>
    <row r="8" customFormat="false" ht="19.5" hidden="false" customHeight="true" outlineLevel="0" collapsed="false">
      <c r="A8" s="43" t="s">
        <v>123</v>
      </c>
      <c r="B8" s="43"/>
      <c r="C8" s="44" t="s">
        <v>124</v>
      </c>
      <c r="D8" s="44"/>
      <c r="E8" s="44"/>
      <c r="F8" s="44"/>
      <c r="G8" s="45" t="s">
        <v>125</v>
      </c>
      <c r="H8" s="45"/>
      <c r="I8" s="45"/>
      <c r="J8" s="45"/>
      <c r="K8" s="45"/>
      <c r="L8" s="45"/>
      <c r="N8" s="46" t="s">
        <v>126</v>
      </c>
      <c r="O8" s="47" t="str">
        <f aca="false">IF(O7="","",IF(O7='Company Details'!$C$11,"Intra-state (CGST + SGST/UTGST)","Inter-state (IGST)"))</f>
        <v>Inter-state (IGST)</v>
      </c>
    </row>
    <row r="9" customFormat="false" ht="19.5" hidden="false" customHeight="true" outlineLevel="0" collapsed="false">
      <c r="A9" s="43" t="s">
        <v>127</v>
      </c>
      <c r="B9" s="43"/>
      <c r="C9" s="44" t="s">
        <v>128</v>
      </c>
      <c r="D9" s="44"/>
      <c r="E9" s="44"/>
      <c r="F9" s="44"/>
      <c r="G9" s="45" t="s">
        <v>129</v>
      </c>
      <c r="H9" s="45"/>
      <c r="I9" s="45"/>
      <c r="J9" s="45"/>
      <c r="K9" s="45"/>
      <c r="L9" s="45"/>
      <c r="N9" s="46" t="s">
        <v>130</v>
      </c>
      <c r="O9" s="47" t="str">
        <f aca="false">IF(O6="","",O6&amp;" ("&amp;O7&amp;")")</f>
        <v>Haryana (06)</v>
      </c>
    </row>
    <row r="10" customFormat="false" ht="19.5" hidden="false" customHeight="true" outlineLevel="0" collapsed="false">
      <c r="A10" s="43" t="s">
        <v>131</v>
      </c>
      <c r="B10" s="43"/>
      <c r="C10" s="48" t="n">
        <v>46341</v>
      </c>
      <c r="D10" s="48"/>
      <c r="E10" s="48"/>
      <c r="F10" s="48"/>
      <c r="G10" s="45"/>
      <c r="H10" s="45"/>
      <c r="I10" s="45"/>
      <c r="J10" s="45"/>
      <c r="K10" s="45"/>
      <c r="L10" s="45"/>
    </row>
    <row r="11" customFormat="false" ht="19.5" hidden="false" customHeight="true" outlineLevel="0" collapsed="false">
      <c r="A11" s="43" t="s">
        <v>132</v>
      </c>
      <c r="B11" s="43"/>
      <c r="C11" s="44" t="s">
        <v>133</v>
      </c>
      <c r="D11" s="44"/>
      <c r="E11" s="44"/>
      <c r="F11" s="44"/>
      <c r="G11" s="45"/>
      <c r="H11" s="45"/>
      <c r="I11" s="45"/>
      <c r="J11" s="45"/>
      <c r="K11" s="45"/>
      <c r="L11" s="45"/>
    </row>
    <row r="12" customFormat="false" ht="19.5" hidden="false" customHeight="true" outlineLevel="0" collapsed="false">
      <c r="A12" s="43" t="s">
        <v>134</v>
      </c>
      <c r="B12" s="43"/>
      <c r="C12" s="44" t="s">
        <v>135</v>
      </c>
      <c r="D12" s="44"/>
      <c r="E12" s="44"/>
      <c r="F12" s="44"/>
      <c r="G12" s="45"/>
      <c r="H12" s="45"/>
      <c r="I12" s="45"/>
      <c r="J12" s="45"/>
      <c r="K12" s="45"/>
      <c r="L12" s="45"/>
    </row>
    <row r="13" customFormat="false" ht="19.5" hidden="false" customHeight="true" outlineLevel="0" collapsed="false">
      <c r="A13" s="43" t="s">
        <v>136</v>
      </c>
      <c r="B13" s="43"/>
      <c r="C13" s="44" t="s">
        <v>137</v>
      </c>
      <c r="D13" s="44"/>
      <c r="E13" s="44"/>
      <c r="F13" s="44"/>
      <c r="G13" s="45"/>
      <c r="H13" s="45"/>
      <c r="I13" s="45"/>
      <c r="J13" s="45"/>
      <c r="K13" s="45"/>
      <c r="L13" s="45"/>
    </row>
    <row r="14" customFormat="false" ht="19.5" hidden="false" customHeight="true" outlineLevel="0" collapsed="false">
      <c r="A14" s="43" t="s">
        <v>138</v>
      </c>
      <c r="B14" s="43"/>
      <c r="C14" s="44"/>
      <c r="D14" s="44"/>
      <c r="E14" s="44"/>
      <c r="F14" s="44"/>
      <c r="G14" s="45" t="s">
        <v>139</v>
      </c>
      <c r="H14" s="45"/>
      <c r="I14" s="45"/>
      <c r="J14" s="45"/>
      <c r="K14" s="45"/>
      <c r="L14" s="45"/>
    </row>
    <row r="15" customFormat="false" ht="31.5" hidden="false" customHeight="true" outlineLevel="0" collapsed="false">
      <c r="A15" s="43" t="s">
        <v>140</v>
      </c>
      <c r="B15" s="43"/>
      <c r="C15" s="44" t="s">
        <v>141</v>
      </c>
      <c r="D15" s="44"/>
      <c r="E15" s="44"/>
      <c r="F15" s="44"/>
      <c r="G15" s="45"/>
      <c r="H15" s="45"/>
      <c r="I15" s="45"/>
      <c r="J15" s="45"/>
      <c r="K15" s="45"/>
      <c r="L15" s="45"/>
    </row>
    <row r="17" customFormat="false" ht="16.15" hidden="false" customHeight="false" outlineLevel="0" collapsed="false">
      <c r="A17" s="49" t="s">
        <v>142</v>
      </c>
    </row>
    <row r="18" customFormat="false" ht="33.75" hidden="false" customHeight="true" outlineLevel="0" collapsed="false">
      <c r="A18" s="33" t="s">
        <v>69</v>
      </c>
      <c r="B18" s="50" t="s">
        <v>143</v>
      </c>
      <c r="C18" s="33" t="s">
        <v>144</v>
      </c>
      <c r="D18" s="50" t="s">
        <v>145</v>
      </c>
      <c r="E18" s="33" t="s">
        <v>92</v>
      </c>
      <c r="F18" s="33" t="s">
        <v>146</v>
      </c>
      <c r="G18" s="33" t="s">
        <v>147</v>
      </c>
      <c r="H18" s="33" t="s">
        <v>148</v>
      </c>
      <c r="I18" s="33" t="s">
        <v>149</v>
      </c>
      <c r="J18" s="33" t="s">
        <v>150</v>
      </c>
      <c r="K18" s="33" t="s">
        <v>151</v>
      </c>
      <c r="L18" s="50" t="s">
        <v>152</v>
      </c>
    </row>
    <row r="19" customFormat="false" ht="15" hidden="false" customHeight="false" outlineLevel="0" collapsed="false">
      <c r="A19" s="34" t="n">
        <f aca="false">IF(B19="","",ROW()-18)</f>
        <v>1</v>
      </c>
      <c r="B19" s="51" t="s">
        <v>100</v>
      </c>
      <c r="C19" s="52" t="str">
        <f aca="false">IF(B19="","",IFERROR(INDEX(Items!$C$5:$C$104,MATCH($B19,Items!$B$5:$B$104,0)),""))</f>
        <v>7307</v>
      </c>
      <c r="D19" s="53" t="n">
        <v>120</v>
      </c>
      <c r="E19" s="52" t="str">
        <f aca="false">IF(B19="","",IFERROR(INDEX(Items!$D$5:$D$104,MATCH($B19,Items!$B$5:$B$104,0)),""))</f>
        <v>Nos</v>
      </c>
      <c r="F19" s="54" t="n">
        <f aca="false">IF(B19="","",IFERROR(INDEX(Items!$E$5:$E$104,MATCH($B19,Items!$B$5:$B$104,0)),0))</f>
        <v>450</v>
      </c>
      <c r="G19" s="55" t="n">
        <f aca="false">IF(B19="",0,ROUND(N(D19)*N(F19),2))</f>
        <v>54000</v>
      </c>
      <c r="H19" s="56" t="n">
        <f aca="false">IF(B19="","",IFERROR(INDEX(Items!$F$5:$F$104,MATCH($B19,Items!$B$5:$B$104,0)),0))</f>
        <v>0.18</v>
      </c>
      <c r="I19" s="54" t="n">
        <f aca="false">IF(OR(B19="",$C$8&lt;&gt;"Yes"),0,IF($O$7='Company Details'!$C$11,ROUND(G19*N(H19)/2,2),0))</f>
        <v>0</v>
      </c>
      <c r="J19" s="54" t="n">
        <f aca="false">IF(OR(B19="",$C$8&lt;&gt;"Yes"),0,IF($O$7='Company Details'!$C$11,ROUND(G19*N(H19)/2,2),0))</f>
        <v>0</v>
      </c>
      <c r="K19" s="54" t="n">
        <f aca="false">IF(OR(B19="",$C$8&lt;&gt;"Yes"),0,IF($O$7='Company Details'!$C$11,0,ROUND(G19*N(H19),2)))</f>
        <v>0</v>
      </c>
      <c r="L19" s="51" t="s">
        <v>153</v>
      </c>
    </row>
    <row r="20" customFormat="false" ht="15" hidden="false" customHeight="false" outlineLevel="0" collapsed="false">
      <c r="A20" s="34" t="n">
        <f aca="false">IF(B20="","",ROW()-18)</f>
        <v>2</v>
      </c>
      <c r="B20" s="51" t="s">
        <v>98</v>
      </c>
      <c r="C20" s="52" t="str">
        <f aca="false">IF(B20="","",IFERROR(INDEX(Items!$C$5:$C$104,MATCH($B20,Items!$B$5:$B$104,0)),""))</f>
        <v>7606</v>
      </c>
      <c r="D20" s="53" t="n">
        <v>85.5</v>
      </c>
      <c r="E20" s="52" t="str">
        <f aca="false">IF(B20="","",IFERROR(INDEX(Items!$D$5:$D$104,MATCH($B20,Items!$B$5:$B$104,0)),""))</f>
        <v>Kg</v>
      </c>
      <c r="F20" s="54" t="n">
        <f aca="false">IF(B20="","",IFERROR(INDEX(Items!$E$5:$E$104,MATCH($B20,Items!$B$5:$B$104,0)),0))</f>
        <v>285</v>
      </c>
      <c r="G20" s="55" t="n">
        <f aca="false">IF(B20="",0,ROUND(N(D20)*N(F20),2))</f>
        <v>24367.5</v>
      </c>
      <c r="H20" s="56" t="n">
        <f aca="false">IF(B20="","",IFERROR(INDEX(Items!$F$5:$F$104,MATCH($B20,Items!$B$5:$B$104,0)),0))</f>
        <v>0.18</v>
      </c>
      <c r="I20" s="54" t="n">
        <f aca="false">IF(OR(B20="",$C$8&lt;&gt;"Yes"),0,IF($O$7='Company Details'!$C$11,ROUND(G20*N(H20)/2,2),0))</f>
        <v>0</v>
      </c>
      <c r="J20" s="54" t="n">
        <f aca="false">IF(OR(B20="",$C$8&lt;&gt;"Yes"),0,IF($O$7='Company Details'!$C$11,ROUND(G20*N(H20)/2,2),0))</f>
        <v>0</v>
      </c>
      <c r="K20" s="54" t="n">
        <f aca="false">IF(OR(B20="",$C$8&lt;&gt;"Yes"),0,IF($O$7='Company Details'!$C$11,0,ROUND(G20*N(H20),2)))</f>
        <v>0</v>
      </c>
      <c r="L20" s="51" t="s">
        <v>154</v>
      </c>
    </row>
    <row r="21" customFormat="false" ht="15" hidden="false" customHeight="false" outlineLevel="0" collapsed="false">
      <c r="A21" s="34" t="n">
        <f aca="false">IF(B21="","",ROW()-18)</f>
        <v>3</v>
      </c>
      <c r="B21" s="51" t="s">
        <v>103</v>
      </c>
      <c r="C21" s="52" t="str">
        <f aca="false">IF(B21="","",IFERROR(INDEX(Items!$C$5:$C$104,MATCH($B21,Items!$B$5:$B$104,0)),""))</f>
        <v>7412</v>
      </c>
      <c r="D21" s="53" t="n">
        <v>300</v>
      </c>
      <c r="E21" s="52" t="str">
        <f aca="false">IF(B21="","",IFERROR(INDEX(Items!$D$5:$D$104,MATCH($B21,Items!$B$5:$B$104,0)),""))</f>
        <v>Nos</v>
      </c>
      <c r="F21" s="54" t="n">
        <f aca="false">IF(B21="","",IFERROR(INDEX(Items!$E$5:$E$104,MATCH($B21,Items!$B$5:$B$104,0)),0))</f>
        <v>95</v>
      </c>
      <c r="G21" s="55" t="n">
        <f aca="false">IF(B21="",0,ROUND(N(D21)*N(F21),2))</f>
        <v>28500</v>
      </c>
      <c r="H21" s="56" t="n">
        <f aca="false">IF(B21="","",IFERROR(INDEX(Items!$F$5:$F$104,MATCH($B21,Items!$B$5:$B$104,0)),0))</f>
        <v>0.18</v>
      </c>
      <c r="I21" s="54" t="n">
        <f aca="false">IF(OR(B21="",$C$8&lt;&gt;"Yes"),0,IF($O$7='Company Details'!$C$11,ROUND(G21*N(H21)/2,2),0))</f>
        <v>0</v>
      </c>
      <c r="J21" s="54" t="n">
        <f aca="false">IF(OR(B21="",$C$8&lt;&gt;"Yes"),0,IF($O$7='Company Details'!$C$11,ROUND(G21*N(H21)/2,2),0))</f>
        <v>0</v>
      </c>
      <c r="K21" s="54" t="n">
        <f aca="false">IF(OR(B21="",$C$8&lt;&gt;"Yes"),0,IF($O$7='Company Details'!$C$11,0,ROUND(G21*N(H21),2)))</f>
        <v>0</v>
      </c>
      <c r="L21" s="51"/>
    </row>
    <row r="22" customFormat="false" ht="15" hidden="false" customHeight="false" outlineLevel="0" collapsed="false">
      <c r="A22" s="34" t="str">
        <f aca="false">IF(B22="","",ROW()-18)</f>
        <v/>
      </c>
      <c r="B22" s="51"/>
      <c r="C22" s="52" t="str">
        <f aca="false">IF(B22="","",IFERROR(INDEX(Items!$C$5:$C$104,MATCH($B22,Items!$B$5:$B$104,0)),""))</f>
        <v/>
      </c>
      <c r="D22" s="53"/>
      <c r="E22" s="52" t="str">
        <f aca="false">IF(B22="","",IFERROR(INDEX(Items!$D$5:$D$104,MATCH($B22,Items!$B$5:$B$104,0)),""))</f>
        <v/>
      </c>
      <c r="F22" s="54" t="str">
        <f aca="false">IF(B22="","",IFERROR(INDEX(Items!$E$5:$E$104,MATCH($B22,Items!$B$5:$B$104,0)),0))</f>
        <v/>
      </c>
      <c r="G22" s="55" t="n">
        <f aca="false">IF(B22="",0,ROUND(N(D22)*N(F22),2))</f>
        <v>0</v>
      </c>
      <c r="H22" s="56" t="str">
        <f aca="false">IF(B22="","",IFERROR(INDEX(Items!$F$5:$F$104,MATCH($B22,Items!$B$5:$B$104,0)),0))</f>
        <v/>
      </c>
      <c r="I22" s="54" t="n">
        <f aca="false">IF(OR(B22="",$C$8&lt;&gt;"Yes"),0,IF($O$7='Company Details'!$C$11,ROUND(G22*N(H22)/2,2),0))</f>
        <v>0</v>
      </c>
      <c r="J22" s="54" t="n">
        <f aca="false">IF(OR(B22="",$C$8&lt;&gt;"Yes"),0,IF($O$7='Company Details'!$C$11,ROUND(G22*N(H22)/2,2),0))</f>
        <v>0</v>
      </c>
      <c r="K22" s="54" t="n">
        <f aca="false">IF(OR(B22="",$C$8&lt;&gt;"Yes"),0,IF($O$7='Company Details'!$C$11,0,ROUND(G22*N(H22),2)))</f>
        <v>0</v>
      </c>
      <c r="L22" s="51"/>
    </row>
    <row r="23" customFormat="false" ht="15" hidden="false" customHeight="false" outlineLevel="0" collapsed="false">
      <c r="A23" s="34" t="str">
        <f aca="false">IF(B23="","",ROW()-18)</f>
        <v/>
      </c>
      <c r="B23" s="51"/>
      <c r="C23" s="52" t="str">
        <f aca="false">IF(B23="","",IFERROR(INDEX(Items!$C$5:$C$104,MATCH($B23,Items!$B$5:$B$104,0)),""))</f>
        <v/>
      </c>
      <c r="D23" s="53"/>
      <c r="E23" s="52" t="str">
        <f aca="false">IF(B23="","",IFERROR(INDEX(Items!$D$5:$D$104,MATCH($B23,Items!$B$5:$B$104,0)),""))</f>
        <v/>
      </c>
      <c r="F23" s="54" t="str">
        <f aca="false">IF(B23="","",IFERROR(INDEX(Items!$E$5:$E$104,MATCH($B23,Items!$B$5:$B$104,0)),0))</f>
        <v/>
      </c>
      <c r="G23" s="55" t="n">
        <f aca="false">IF(B23="",0,ROUND(N(D23)*N(F23),2))</f>
        <v>0</v>
      </c>
      <c r="H23" s="56" t="str">
        <f aca="false">IF(B23="","",IFERROR(INDEX(Items!$F$5:$F$104,MATCH($B23,Items!$B$5:$B$104,0)),0))</f>
        <v/>
      </c>
      <c r="I23" s="54" t="n">
        <f aca="false">IF(OR(B23="",$C$8&lt;&gt;"Yes"),0,IF($O$7='Company Details'!$C$11,ROUND(G23*N(H23)/2,2),0))</f>
        <v>0</v>
      </c>
      <c r="J23" s="54" t="n">
        <f aca="false">IF(OR(B23="",$C$8&lt;&gt;"Yes"),0,IF($O$7='Company Details'!$C$11,ROUND(G23*N(H23)/2,2),0))</f>
        <v>0</v>
      </c>
      <c r="K23" s="54" t="n">
        <f aca="false">IF(OR(B23="",$C$8&lt;&gt;"Yes"),0,IF($O$7='Company Details'!$C$11,0,ROUND(G23*N(H23),2)))</f>
        <v>0</v>
      </c>
      <c r="L23" s="51"/>
    </row>
    <row r="24" customFormat="false" ht="15" hidden="false" customHeight="false" outlineLevel="0" collapsed="false">
      <c r="A24" s="34" t="str">
        <f aca="false">IF(B24="","",ROW()-18)</f>
        <v/>
      </c>
      <c r="B24" s="51"/>
      <c r="C24" s="52" t="str">
        <f aca="false">IF(B24="","",IFERROR(INDEX(Items!$C$5:$C$104,MATCH($B24,Items!$B$5:$B$104,0)),""))</f>
        <v/>
      </c>
      <c r="D24" s="53"/>
      <c r="E24" s="52" t="str">
        <f aca="false">IF(B24="","",IFERROR(INDEX(Items!$D$5:$D$104,MATCH($B24,Items!$B$5:$B$104,0)),""))</f>
        <v/>
      </c>
      <c r="F24" s="54" t="str">
        <f aca="false">IF(B24="","",IFERROR(INDEX(Items!$E$5:$E$104,MATCH($B24,Items!$B$5:$B$104,0)),0))</f>
        <v/>
      </c>
      <c r="G24" s="55" t="n">
        <f aca="false">IF(B24="",0,ROUND(N(D24)*N(F24),2))</f>
        <v>0</v>
      </c>
      <c r="H24" s="56" t="str">
        <f aca="false">IF(B24="","",IFERROR(INDEX(Items!$F$5:$F$104,MATCH($B24,Items!$B$5:$B$104,0)),0))</f>
        <v/>
      </c>
      <c r="I24" s="54" t="n">
        <f aca="false">IF(OR(B24="",$C$8&lt;&gt;"Yes"),0,IF($O$7='Company Details'!$C$11,ROUND(G24*N(H24)/2,2),0))</f>
        <v>0</v>
      </c>
      <c r="J24" s="54" t="n">
        <f aca="false">IF(OR(B24="",$C$8&lt;&gt;"Yes"),0,IF($O$7='Company Details'!$C$11,ROUND(G24*N(H24)/2,2),0))</f>
        <v>0</v>
      </c>
      <c r="K24" s="54" t="n">
        <f aca="false">IF(OR(B24="",$C$8&lt;&gt;"Yes"),0,IF($O$7='Company Details'!$C$11,0,ROUND(G24*N(H24),2)))</f>
        <v>0</v>
      </c>
      <c r="L24" s="51"/>
    </row>
    <row r="25" customFormat="false" ht="15" hidden="false" customHeight="false" outlineLevel="0" collapsed="false">
      <c r="A25" s="34" t="str">
        <f aca="false">IF(B25="","",ROW()-18)</f>
        <v/>
      </c>
      <c r="B25" s="51"/>
      <c r="C25" s="52" t="str">
        <f aca="false">IF(B25="","",IFERROR(INDEX(Items!$C$5:$C$104,MATCH($B25,Items!$B$5:$B$104,0)),""))</f>
        <v/>
      </c>
      <c r="D25" s="53"/>
      <c r="E25" s="52" t="str">
        <f aca="false">IF(B25="","",IFERROR(INDEX(Items!$D$5:$D$104,MATCH($B25,Items!$B$5:$B$104,0)),""))</f>
        <v/>
      </c>
      <c r="F25" s="54" t="str">
        <f aca="false">IF(B25="","",IFERROR(INDEX(Items!$E$5:$E$104,MATCH($B25,Items!$B$5:$B$104,0)),0))</f>
        <v/>
      </c>
      <c r="G25" s="55" t="n">
        <f aca="false">IF(B25="",0,ROUND(N(D25)*N(F25),2))</f>
        <v>0</v>
      </c>
      <c r="H25" s="56" t="str">
        <f aca="false">IF(B25="","",IFERROR(INDEX(Items!$F$5:$F$104,MATCH($B25,Items!$B$5:$B$104,0)),0))</f>
        <v/>
      </c>
      <c r="I25" s="54" t="n">
        <f aca="false">IF(OR(B25="",$C$8&lt;&gt;"Yes"),0,IF($O$7='Company Details'!$C$11,ROUND(G25*N(H25)/2,2),0))</f>
        <v>0</v>
      </c>
      <c r="J25" s="54" t="n">
        <f aca="false">IF(OR(B25="",$C$8&lt;&gt;"Yes"),0,IF($O$7='Company Details'!$C$11,ROUND(G25*N(H25)/2,2),0))</f>
        <v>0</v>
      </c>
      <c r="K25" s="54" t="n">
        <f aca="false">IF(OR(B25="",$C$8&lt;&gt;"Yes"),0,IF($O$7='Company Details'!$C$11,0,ROUND(G25*N(H25),2)))</f>
        <v>0</v>
      </c>
      <c r="L25" s="51"/>
    </row>
    <row r="26" customFormat="false" ht="15" hidden="false" customHeight="false" outlineLevel="0" collapsed="false">
      <c r="A26" s="34" t="str">
        <f aca="false">IF(B26="","",ROW()-18)</f>
        <v/>
      </c>
      <c r="B26" s="51"/>
      <c r="C26" s="52" t="str">
        <f aca="false">IF(B26="","",IFERROR(INDEX(Items!$C$5:$C$104,MATCH($B26,Items!$B$5:$B$104,0)),""))</f>
        <v/>
      </c>
      <c r="D26" s="53"/>
      <c r="E26" s="52" t="str">
        <f aca="false">IF(B26="","",IFERROR(INDEX(Items!$D$5:$D$104,MATCH($B26,Items!$B$5:$B$104,0)),""))</f>
        <v/>
      </c>
      <c r="F26" s="54" t="str">
        <f aca="false">IF(B26="","",IFERROR(INDEX(Items!$E$5:$E$104,MATCH($B26,Items!$B$5:$B$104,0)),0))</f>
        <v/>
      </c>
      <c r="G26" s="55" t="n">
        <f aca="false">IF(B26="",0,ROUND(N(D26)*N(F26),2))</f>
        <v>0</v>
      </c>
      <c r="H26" s="56" t="str">
        <f aca="false">IF(B26="","",IFERROR(INDEX(Items!$F$5:$F$104,MATCH($B26,Items!$B$5:$B$104,0)),0))</f>
        <v/>
      </c>
      <c r="I26" s="54" t="n">
        <f aca="false">IF(OR(B26="",$C$8&lt;&gt;"Yes"),0,IF($O$7='Company Details'!$C$11,ROUND(G26*N(H26)/2,2),0))</f>
        <v>0</v>
      </c>
      <c r="J26" s="54" t="n">
        <f aca="false">IF(OR(B26="",$C$8&lt;&gt;"Yes"),0,IF($O$7='Company Details'!$C$11,ROUND(G26*N(H26)/2,2),0))</f>
        <v>0</v>
      </c>
      <c r="K26" s="54" t="n">
        <f aca="false">IF(OR(B26="",$C$8&lt;&gt;"Yes"),0,IF($O$7='Company Details'!$C$11,0,ROUND(G26*N(H26),2)))</f>
        <v>0</v>
      </c>
      <c r="L26" s="51"/>
    </row>
    <row r="27" customFormat="false" ht="15" hidden="false" customHeight="false" outlineLevel="0" collapsed="false">
      <c r="A27" s="34" t="str">
        <f aca="false">IF(B27="","",ROW()-18)</f>
        <v/>
      </c>
      <c r="B27" s="51"/>
      <c r="C27" s="52" t="str">
        <f aca="false">IF(B27="","",IFERROR(INDEX(Items!$C$5:$C$104,MATCH($B27,Items!$B$5:$B$104,0)),""))</f>
        <v/>
      </c>
      <c r="D27" s="53"/>
      <c r="E27" s="52" t="str">
        <f aca="false">IF(B27="","",IFERROR(INDEX(Items!$D$5:$D$104,MATCH($B27,Items!$B$5:$B$104,0)),""))</f>
        <v/>
      </c>
      <c r="F27" s="54" t="str">
        <f aca="false">IF(B27="","",IFERROR(INDEX(Items!$E$5:$E$104,MATCH($B27,Items!$B$5:$B$104,0)),0))</f>
        <v/>
      </c>
      <c r="G27" s="55" t="n">
        <f aca="false">IF(B27="",0,ROUND(N(D27)*N(F27),2))</f>
        <v>0</v>
      </c>
      <c r="H27" s="56" t="str">
        <f aca="false">IF(B27="","",IFERROR(INDEX(Items!$F$5:$F$104,MATCH($B27,Items!$B$5:$B$104,0)),0))</f>
        <v/>
      </c>
      <c r="I27" s="54" t="n">
        <f aca="false">IF(OR(B27="",$C$8&lt;&gt;"Yes"),0,IF($O$7='Company Details'!$C$11,ROUND(G27*N(H27)/2,2),0))</f>
        <v>0</v>
      </c>
      <c r="J27" s="54" t="n">
        <f aca="false">IF(OR(B27="",$C$8&lt;&gt;"Yes"),0,IF($O$7='Company Details'!$C$11,ROUND(G27*N(H27)/2,2),0))</f>
        <v>0</v>
      </c>
      <c r="K27" s="54" t="n">
        <f aca="false">IF(OR(B27="",$C$8&lt;&gt;"Yes"),0,IF($O$7='Company Details'!$C$11,0,ROUND(G27*N(H27),2)))</f>
        <v>0</v>
      </c>
      <c r="L27" s="51"/>
    </row>
    <row r="28" customFormat="false" ht="15" hidden="false" customHeight="false" outlineLevel="0" collapsed="false">
      <c r="A28" s="34" t="str">
        <f aca="false">IF(B28="","",ROW()-18)</f>
        <v/>
      </c>
      <c r="B28" s="51"/>
      <c r="C28" s="52" t="str">
        <f aca="false">IF(B28="","",IFERROR(INDEX(Items!$C$5:$C$104,MATCH($B28,Items!$B$5:$B$104,0)),""))</f>
        <v/>
      </c>
      <c r="D28" s="53"/>
      <c r="E28" s="52" t="str">
        <f aca="false">IF(B28="","",IFERROR(INDEX(Items!$D$5:$D$104,MATCH($B28,Items!$B$5:$B$104,0)),""))</f>
        <v/>
      </c>
      <c r="F28" s="54" t="str">
        <f aca="false">IF(B28="","",IFERROR(INDEX(Items!$E$5:$E$104,MATCH($B28,Items!$B$5:$B$104,0)),0))</f>
        <v/>
      </c>
      <c r="G28" s="55" t="n">
        <f aca="false">IF(B28="",0,ROUND(N(D28)*N(F28),2))</f>
        <v>0</v>
      </c>
      <c r="H28" s="56" t="str">
        <f aca="false">IF(B28="","",IFERROR(INDEX(Items!$F$5:$F$104,MATCH($B28,Items!$B$5:$B$104,0)),0))</f>
        <v/>
      </c>
      <c r="I28" s="54" t="n">
        <f aca="false">IF(OR(B28="",$C$8&lt;&gt;"Yes"),0,IF($O$7='Company Details'!$C$11,ROUND(G28*N(H28)/2,2),0))</f>
        <v>0</v>
      </c>
      <c r="J28" s="54" t="n">
        <f aca="false">IF(OR(B28="",$C$8&lt;&gt;"Yes"),0,IF($O$7='Company Details'!$C$11,ROUND(G28*N(H28)/2,2),0))</f>
        <v>0</v>
      </c>
      <c r="K28" s="54" t="n">
        <f aca="false">IF(OR(B28="",$C$8&lt;&gt;"Yes"),0,IF($O$7='Company Details'!$C$11,0,ROUND(G28*N(H28),2)))</f>
        <v>0</v>
      </c>
      <c r="L28" s="51"/>
    </row>
    <row r="29" customFormat="false" ht="15" hidden="false" customHeight="false" outlineLevel="0" collapsed="false">
      <c r="F29" s="33" t="s">
        <v>155</v>
      </c>
      <c r="G29" s="57" t="n">
        <f aca="false">SUM(G19:G28)</f>
        <v>106867.5</v>
      </c>
      <c r="I29" s="57" t="n">
        <f aca="false">SUM(I19:I28)</f>
        <v>0</v>
      </c>
      <c r="J29" s="57" t="n">
        <f aca="false">SUM(J19:J28)</f>
        <v>0</v>
      </c>
      <c r="K29" s="57" t="n">
        <f aca="false">SUM(K19:K28)</f>
        <v>0</v>
      </c>
    </row>
    <row r="31" customFormat="false" ht="17.9" hidden="false" customHeight="true" outlineLevel="0" collapsed="false">
      <c r="A31" s="58" t="s">
        <v>156</v>
      </c>
      <c r="B31" s="58"/>
      <c r="C31" s="58"/>
      <c r="D31" s="58"/>
      <c r="E31" s="59" t="n">
        <f aca="false">G29+I29+J29+K29</f>
        <v>106867.5</v>
      </c>
      <c r="F31" s="59"/>
      <c r="G31" s="60" t="str">
        <f aca="false">IF(INT(E31)&lt;=0,"Rupees Zero Only","Rupees "&amp;TRIM(IF(INT(INT(E31)/10000000)&gt;0,VLOOKUP(INT(INT(E31)/10000000),Lists!$J$2:$K$101,2,FALSE())&amp;" Crore ","")&amp;IF(INT(MOD(INT(E31),10000000)/100000)&gt;0,VLOOKUP(INT(MOD(INT(E31),10000000)/100000),Lists!$J$2:$K$101,2,FALSE())&amp;" Lakh ","")&amp;IF(INT(MOD(INT(E31),100000)/1000)&gt;0,VLOOKUP(INT(MOD(INT(E31),100000)/1000),Lists!$J$2:$K$101,2,FALSE())&amp;" Thousand ","")&amp;IF(INT(MOD(INT(E31),1000)/100)&gt;0,VLOOKUP(INT(MOD(INT(E31),1000)/100),Lists!$J$2:$K$101,2,FALSE())&amp;" Hundred ","")&amp;IF(MOD(INT(E31),100)&gt;0,IF(INT(E31)&gt;99,"and ","")&amp;VLOOKUP(MOD(INT(E31),100),Lists!$J$2:$K$101,2,FALSE()),""))&amp;IF(ROUND((E31-INT(E31))*100,0)&gt;0," and "&amp;VLOOKUP(ROUND((E31-INT(E31))*100,0),Lists!$J$2:$K$101,2,FALSE())&amp;" Paise","")&amp;" Only")</f>
        <v>Rupees One Lakh Six Thousand Eight Hundred and Sixty-Seven and Fifty Paise Only</v>
      </c>
      <c r="H31" s="60"/>
      <c r="I31" s="60"/>
      <c r="J31" s="60"/>
      <c r="K31" s="60"/>
      <c r="L31" s="60"/>
    </row>
    <row r="33" customFormat="false" ht="15" hidden="false" customHeight="false" outlineLevel="0" collapsed="false">
      <c r="A33" s="12" t="s">
        <v>157</v>
      </c>
    </row>
    <row r="34" customFormat="false" ht="15" hidden="false" customHeight="false" outlineLevel="0" collapsed="false">
      <c r="A34" s="13" t="str">
        <f aca="false">IF(OR(E31&gt;50000,AND(LEFT($C$6,8)="Job work",LEFT(O8,5)="Inter")),IF($C$14="","⚠ E-way bill needed: value above ₹50,000 or inter-state job work – generate it on ewaybillgst.gov.in and enter the number.","✔ E-way bill number entered."),"✔ E-way bill not mandatory for this value (check your state rules for intra-state movement).")</f>
        <v>⚠ E-way bill needed: value above ₹50,000 or inter-state job work – generate it on ewaybillgst.gov.in and enter the number.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customFormat="false" ht="15" hidden="false" customHeight="false" outlineLevel="0" collapsed="false">
      <c r="A35" s="13" t="str">
        <f aca="false">IF(LEN($C$4)&gt;16,"⚠ Challan number is longer than 16 characters (Rule 55).","✔ Challan number length OK ("&amp;LEN($C$4)&amp;" characters).")</f>
        <v>✔ Challan number length OK (13 characters).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customFormat="false" ht="15" hidden="false" customHeight="false" outlineLevel="0" collapsed="false">
      <c r="A36" s="13" t="str">
        <f aca="false">IF(AND(O5&lt;&gt;"",OR(LEN(O5)&lt;&gt;15,LEFT(O5,2)&lt;&gt;O7)),"⚠ Consignee GSTIN does not match its state code – check Parties sheet.","✔ Consignee GSTIN / state OK.")</f>
        <v>✔ Consignee GSTIN / state OK.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customFormat="false" ht="15" hidden="false" customHeight="false" outlineLevel="0" collapsed="false">
      <c r="A37" s="13" t="str">
        <f aca="false">IF(AND(LEFT($C$6,8)="Job work",$C$8="Yes"),"ℹ Job work is not a supply – you normally do not charge GST on a job-work challan. Set 'Show GST amounts' to No.","")</f>
        <v/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9" customFormat="false" ht="15" hidden="false" customHeight="true" outlineLevel="0" collapsed="false">
      <c r="A39" s="61" t="s">
        <v>158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N39" s="62" t="s">
        <v>110</v>
      </c>
      <c r="O39" s="62" t="s">
        <v>159</v>
      </c>
      <c r="P39" s="62" t="s">
        <v>160</v>
      </c>
      <c r="Q39" s="62" t="s">
        <v>161</v>
      </c>
      <c r="R39" s="62" t="s">
        <v>162</v>
      </c>
      <c r="S39" s="62" t="s">
        <v>127</v>
      </c>
      <c r="T39" s="62" t="s">
        <v>163</v>
      </c>
      <c r="U39" s="62" t="s">
        <v>164</v>
      </c>
    </row>
    <row r="40" customFormat="false" ht="30" hidden="false" customHeight="true" outlineLevel="0" collapsed="false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N40" s="63" t="str">
        <f aca="false">$C$4</f>
        <v>DC/26-27/0007</v>
      </c>
      <c r="O40" s="64" t="n">
        <f aca="false">$C$5</f>
        <v>46298</v>
      </c>
      <c r="P40" s="63" t="str">
        <f aca="false">$C$7</f>
        <v>Precision Coaters Pvt. Ltd.</v>
      </c>
      <c r="Q40" s="63" t="str">
        <f aca="false">$C$6</f>
        <v>Job work – sent to job worker</v>
      </c>
      <c r="R40" s="65" t="n">
        <f aca="false">E31</f>
        <v>106867.5</v>
      </c>
      <c r="S40" s="63" t="str">
        <f aca="false">$C$9</f>
        <v>Yes</v>
      </c>
      <c r="T40" s="63" t="str">
        <f aca="false">IF($C$9="Yes",IF(LEFT($C$6,7)="Job wor","Inputs / raw material (1 year)",""),"")</f>
        <v>Inputs / raw material (1 year)</v>
      </c>
      <c r="U40" s="64" t="n">
        <f aca="false">$C$10</f>
        <v>46341</v>
      </c>
    </row>
  </sheetData>
  <mergeCells count="45">
    <mergeCell ref="A2:L2"/>
    <mergeCell ref="A4:B4"/>
    <mergeCell ref="C4:F4"/>
    <mergeCell ref="G4:L4"/>
    <mergeCell ref="A5:B5"/>
    <mergeCell ref="C5:F5"/>
    <mergeCell ref="G5:L5"/>
    <mergeCell ref="A6:B6"/>
    <mergeCell ref="C6:F6"/>
    <mergeCell ref="G6:L6"/>
    <mergeCell ref="A7:B7"/>
    <mergeCell ref="C7:F7"/>
    <mergeCell ref="G7:L7"/>
    <mergeCell ref="A8:B8"/>
    <mergeCell ref="C8:F8"/>
    <mergeCell ref="G8:L8"/>
    <mergeCell ref="A9:B9"/>
    <mergeCell ref="C9:F9"/>
    <mergeCell ref="G9:L9"/>
    <mergeCell ref="A10:B10"/>
    <mergeCell ref="C10:F10"/>
    <mergeCell ref="G10:L10"/>
    <mergeCell ref="A11:B11"/>
    <mergeCell ref="C11:F11"/>
    <mergeCell ref="G11:L11"/>
    <mergeCell ref="A12:B12"/>
    <mergeCell ref="C12:F12"/>
    <mergeCell ref="G12:L12"/>
    <mergeCell ref="A13:B13"/>
    <mergeCell ref="C13:F13"/>
    <mergeCell ref="G13:L13"/>
    <mergeCell ref="A14:B14"/>
    <mergeCell ref="C14:F14"/>
    <mergeCell ref="G14:L14"/>
    <mergeCell ref="A15:B15"/>
    <mergeCell ref="C15:F15"/>
    <mergeCell ref="G15:L15"/>
    <mergeCell ref="A31:D31"/>
    <mergeCell ref="E31:F31"/>
    <mergeCell ref="G31:L31"/>
    <mergeCell ref="A34:L34"/>
    <mergeCell ref="A35:L35"/>
    <mergeCell ref="A36:L36"/>
    <mergeCell ref="A37:L37"/>
    <mergeCell ref="A39:L40"/>
  </mergeCells>
  <dataValidations count="6">
    <dataValidation allowBlank="true" errorStyle="stop" operator="between" showDropDown="false" showErrorMessage="true" showInputMessage="false" sqref="C6" type="list">
      <formula1>Lists!$C$2:$C$10</formula1>
      <formula2>0</formula2>
    </dataValidation>
    <dataValidation allowBlank="true" errorStyle="stop" operator="between" showDropDown="false" showErrorMessage="true" showInputMessage="false" sqref="C7" type="list">
      <formula1>Parties!$B$5:$B$54</formula1>
      <formula2>0</formula2>
    </dataValidation>
    <dataValidation allowBlank="true" errorStyle="stop" operator="between" showDropDown="false" showErrorMessage="true" showInputMessage="false" sqref="C8" type="list">
      <formula1>Lists!$F$2:$F$3</formula1>
      <formula2>0</formula2>
    </dataValidation>
    <dataValidation allowBlank="true" errorStyle="stop" operator="between" showDropDown="false" showErrorMessage="true" showInputMessage="false" sqref="C9" type="list">
      <formula1>Lists!$F$2:$F$3</formula1>
      <formula2>0</formula2>
    </dataValidation>
    <dataValidation allowBlank="true" errorStyle="stop" operator="between" showDropDown="false" showErrorMessage="true" showInputMessage="false" sqref="C11" type="list">
      <formula1>Lists!$E$2:$E$6</formula1>
      <formula2>0</formula2>
    </dataValidation>
    <dataValidation allowBlank="true" errorStyle="stop" operator="between" showDropDown="false" showErrorMessage="true" showInputMessage="false" sqref="B19:B28" type="list">
      <formula1>Items!$B$5:$B$104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1:L1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"/>
    <col collapsed="false" customWidth="true" hidden="false" outlineLevel="0" max="3" min="3" style="0" width="26"/>
    <col collapsed="false" customWidth="true" hidden="false" outlineLevel="0" max="5" min="4" style="0" width="8"/>
    <col collapsed="false" customWidth="true" hidden="false" outlineLevel="0" max="6" min="6" style="0" width="6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7"/>
    <col collapsed="false" customWidth="true" hidden="false" outlineLevel="0" max="12" min="10" style="0" width="11"/>
    <col collapsed="false" customWidth="true" hidden="false" outlineLevel="0" max="13" min="13" style="0" width="1.51"/>
  </cols>
  <sheetData>
    <row r="1" customFormat="false" ht="15" hidden="false" customHeight="false" outlineLevel="0" collapsed="false">
      <c r="B1" s="66" t="s">
        <v>19</v>
      </c>
      <c r="E1" s="67" t="s">
        <v>165</v>
      </c>
    </row>
    <row r="2" customFormat="false" ht="15" hidden="false" customHeight="false" outlineLevel="0" collapsed="false">
      <c r="B2" s="68" t="s">
        <v>166</v>
      </c>
      <c r="C2" s="68"/>
      <c r="D2" s="68"/>
      <c r="E2" s="68"/>
      <c r="F2" s="68"/>
      <c r="G2" s="68"/>
      <c r="H2" s="68"/>
      <c r="I2" s="68"/>
      <c r="J2" s="68"/>
      <c r="K2" s="68"/>
      <c r="L2" s="68"/>
    </row>
    <row r="3" customFormat="false" ht="30" hidden="false" customHeight="true" outlineLevel="0" collapsed="false">
      <c r="B3" s="24" t="s">
        <v>167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customFormat="false" ht="15" hidden="false" customHeight="true" outlineLevel="0" collapsed="false">
      <c r="B4" s="69" t="s">
        <v>168</v>
      </c>
      <c r="C4" s="69"/>
      <c r="D4" s="69"/>
      <c r="E4" s="69"/>
      <c r="F4" s="69"/>
      <c r="G4" s="69"/>
      <c r="H4" s="69"/>
      <c r="I4" s="69"/>
      <c r="J4" s="69"/>
      <c r="K4" s="69"/>
      <c r="L4" s="69"/>
    </row>
    <row r="5" customFormat="false" ht="21.75" hidden="false" customHeight="true" outlineLevel="0" collapsed="false">
      <c r="B5" s="70" t="str">
        <f aca="false">'Company Details'!C3</f>
        <v>Xplore Excel Industries</v>
      </c>
      <c r="C5" s="70"/>
      <c r="D5" s="70"/>
      <c r="E5" s="70"/>
      <c r="F5" s="70"/>
      <c r="G5" s="70"/>
      <c r="H5" s="70"/>
      <c r="I5" s="70"/>
      <c r="J5" s="70"/>
      <c r="K5" s="70"/>
      <c r="L5" s="70"/>
    </row>
    <row r="6" customFormat="false" ht="15" hidden="false" customHeight="false" outlineLevel="0" collapsed="false">
      <c r="B6" s="71" t="str">
        <f aca="false">'Company Details'!C4</f>
        <v>Plot 21, Industrial Area, Phase II, Hoshiarpur - 146001</v>
      </c>
      <c r="C6" s="71"/>
      <c r="D6" s="71"/>
      <c r="E6" s="71"/>
      <c r="F6" s="71"/>
      <c r="G6" s="71"/>
      <c r="H6" s="71"/>
      <c r="I6" s="71"/>
      <c r="J6" s="71"/>
      <c r="K6" s="71"/>
      <c r="L6" s="71"/>
    </row>
    <row r="7" customFormat="false" ht="15" hidden="false" customHeight="false" outlineLevel="0" collapsed="false">
      <c r="B7" s="72" t="str">
        <f aca="false">"GSTIN: "&amp;'Company Details'!C5&amp;"   |   State: "&amp;'Company Details'!C6&amp;" ("&amp;'Company Details'!C11&amp;")   |   Ph: "&amp;'Company Details'!C7</f>
        <v>GSTIN: 03AABCX1234K1Z5   |   State: Punjab (03)   |   Ph: +91 98765 43210</v>
      </c>
      <c r="C7" s="72"/>
      <c r="D7" s="72"/>
      <c r="E7" s="72"/>
      <c r="F7" s="72"/>
      <c r="G7" s="72"/>
      <c r="H7" s="72"/>
      <c r="I7" s="72"/>
      <c r="J7" s="72"/>
      <c r="K7" s="72"/>
      <c r="L7" s="72"/>
    </row>
    <row r="9" customFormat="false" ht="15" hidden="false" customHeight="true" outlineLevel="0" collapsed="false">
      <c r="B9" s="73" t="s">
        <v>110</v>
      </c>
      <c r="C9" s="73"/>
      <c r="D9" s="74" t="str">
        <f aca="false">'Challan Entry'!C4</f>
        <v>DC/26-27/0007</v>
      </c>
      <c r="E9" s="74"/>
      <c r="F9" s="74"/>
      <c r="G9" s="74"/>
      <c r="H9" s="73" t="s">
        <v>169</v>
      </c>
      <c r="I9" s="73"/>
      <c r="J9" s="74" t="str">
        <f aca="false">'Challan Entry'!C11</f>
        <v>Road</v>
      </c>
      <c r="K9" s="74"/>
      <c r="L9" s="74"/>
    </row>
    <row r="10" customFormat="false" ht="15" hidden="false" customHeight="true" outlineLevel="0" collapsed="false">
      <c r="B10" s="73" t="s">
        <v>114</v>
      </c>
      <c r="C10" s="73"/>
      <c r="D10" s="75" t="n">
        <f aca="false">'Challan Entry'!C5</f>
        <v>46298</v>
      </c>
      <c r="E10" s="75"/>
      <c r="F10" s="75"/>
      <c r="G10" s="75"/>
      <c r="H10" s="73" t="s">
        <v>134</v>
      </c>
      <c r="I10" s="73"/>
      <c r="J10" s="74" t="str">
        <f aca="false">'Challan Entry'!C12</f>
        <v>PB07 AB 1234</v>
      </c>
      <c r="K10" s="74"/>
      <c r="L10" s="74"/>
    </row>
    <row r="11" customFormat="false" ht="15" hidden="false" customHeight="true" outlineLevel="0" collapsed="false">
      <c r="B11" s="73" t="s">
        <v>161</v>
      </c>
      <c r="C11" s="73"/>
      <c r="D11" s="74" t="str">
        <f aca="false">'Challan Entry'!C6</f>
        <v>Job work – sent to job worker</v>
      </c>
      <c r="E11" s="74"/>
      <c r="F11" s="74"/>
      <c r="G11" s="74"/>
      <c r="H11" s="73" t="s">
        <v>170</v>
      </c>
      <c r="I11" s="73"/>
      <c r="J11" s="74" t="str">
        <f aca="false">'Challan Entry'!C13</f>
        <v>Doaba Roadways, LR 55821</v>
      </c>
      <c r="K11" s="74"/>
      <c r="L11" s="74"/>
    </row>
    <row r="12" customFormat="false" ht="15" hidden="false" customHeight="true" outlineLevel="0" collapsed="false">
      <c r="B12" s="73" t="s">
        <v>171</v>
      </c>
      <c r="C12" s="73"/>
      <c r="D12" s="74" t="str">
        <f aca="false">'Challan Entry'!O9</f>
        <v>Haryana (06)</v>
      </c>
      <c r="E12" s="74"/>
      <c r="F12" s="74"/>
      <c r="G12" s="74"/>
      <c r="H12" s="73" t="s">
        <v>138</v>
      </c>
      <c r="I12" s="73"/>
      <c r="J12" s="74" t="str">
        <f aca="false">IF('Challan Entry'!C14="","—",'Challan Entry'!C14)</f>
        <v>—</v>
      </c>
      <c r="K12" s="74"/>
      <c r="L12" s="74"/>
    </row>
    <row r="14" customFormat="false" ht="15" hidden="false" customHeight="true" outlineLevel="0" collapsed="false">
      <c r="B14" s="76" t="s">
        <v>172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</row>
    <row r="15" customFormat="false" ht="15" hidden="false" customHeight="true" outlineLevel="0" collapsed="false">
      <c r="B15" s="77" t="s">
        <v>173</v>
      </c>
      <c r="C15" s="77"/>
      <c r="D15" s="78" t="str">
        <f aca="false">'Challan Entry'!C7</f>
        <v>Precision Coaters Pvt. Ltd.</v>
      </c>
      <c r="E15" s="78"/>
      <c r="F15" s="78"/>
      <c r="G15" s="78"/>
      <c r="H15" s="78"/>
      <c r="I15" s="78"/>
      <c r="J15" s="78"/>
      <c r="K15" s="78"/>
      <c r="L15" s="78"/>
    </row>
    <row r="16" customFormat="false" ht="15" hidden="false" customHeight="true" outlineLevel="0" collapsed="false">
      <c r="B16" s="77" t="s">
        <v>50</v>
      </c>
      <c r="C16" s="77"/>
      <c r="D16" s="79" t="str">
        <f aca="false">'Challan Entry'!O4</f>
        <v>Sector 24, Industrial Area, Faridabad - 121005</v>
      </c>
      <c r="E16" s="79"/>
      <c r="F16" s="79"/>
      <c r="G16" s="79"/>
      <c r="H16" s="79"/>
      <c r="I16" s="79"/>
      <c r="J16" s="79"/>
      <c r="K16" s="79"/>
      <c r="L16" s="79"/>
    </row>
    <row r="17" customFormat="false" ht="15" hidden="false" customHeight="true" outlineLevel="0" collapsed="false">
      <c r="B17" s="77" t="s">
        <v>71</v>
      </c>
      <c r="C17" s="77"/>
      <c r="D17" s="79" t="str">
        <f aca="false">IF('Challan Entry'!O5="","Unregistered",'Challan Entry'!O5)</f>
        <v>06AACCP4321M1Z8</v>
      </c>
      <c r="E17" s="79"/>
      <c r="F17" s="79"/>
      <c r="G17" s="79"/>
      <c r="H17" s="79"/>
      <c r="I17" s="79"/>
      <c r="J17" s="79"/>
      <c r="K17" s="79"/>
      <c r="L17" s="79"/>
    </row>
    <row r="18" customFormat="false" ht="15" hidden="false" customHeight="true" outlineLevel="0" collapsed="false">
      <c r="B18" s="77" t="s">
        <v>174</v>
      </c>
      <c r="C18" s="77"/>
      <c r="D18" s="79" t="str">
        <f aca="false">'Challan Entry'!O6&amp;" ("&amp;'Challan Entry'!O7&amp;")"</f>
        <v>Haryana (06)</v>
      </c>
      <c r="E18" s="79"/>
      <c r="F18" s="79"/>
      <c r="G18" s="79"/>
      <c r="H18" s="79"/>
      <c r="I18" s="79"/>
      <c r="J18" s="79"/>
      <c r="K18" s="79"/>
      <c r="L18" s="79"/>
    </row>
    <row r="20" customFormat="false" ht="25.5" hidden="false" customHeight="true" outlineLevel="0" collapsed="false">
      <c r="B20" s="80" t="s">
        <v>175</v>
      </c>
      <c r="C20" s="80" t="s">
        <v>176</v>
      </c>
      <c r="D20" s="80" t="s">
        <v>144</v>
      </c>
      <c r="E20" s="80" t="s">
        <v>145</v>
      </c>
      <c r="F20" s="80" t="s">
        <v>92</v>
      </c>
      <c r="G20" s="80" t="s">
        <v>177</v>
      </c>
      <c r="H20" s="80" t="s">
        <v>178</v>
      </c>
      <c r="I20" s="80" t="s">
        <v>148</v>
      </c>
      <c r="J20" s="80" t="s">
        <v>179</v>
      </c>
      <c r="K20" s="80" t="s">
        <v>180</v>
      </c>
      <c r="L20" s="80" t="s">
        <v>181</v>
      </c>
    </row>
    <row r="21" customFormat="false" ht="20.85" hidden="false" customHeight="false" outlineLevel="0" collapsed="false">
      <c r="B21" s="81" t="n">
        <f aca="false">IF('Challan Entry'!B19="","",'Challan Entry'!A19)</f>
        <v>1</v>
      </c>
      <c r="C21" s="82" t="str">
        <f aca="false">IF('Challan Entry'!B19="","",'Challan Entry'!B19&amp;IF('Challan Entry'!L19&lt;&gt;""," – "&amp;'Challan Entry'!L19,""))</f>
        <v>Machined Flange (semi-finished) – Batch 7/B</v>
      </c>
      <c r="D21" s="81" t="str">
        <f aca="false">IF('Challan Entry'!B19="","",'Challan Entry'!C19)</f>
        <v>7307</v>
      </c>
      <c r="E21" s="83" t="n">
        <f aca="false">IF('Challan Entry'!B19="","",'Challan Entry'!D19)</f>
        <v>120</v>
      </c>
      <c r="F21" s="81" t="str">
        <f aca="false">IF('Challan Entry'!B19="","",'Challan Entry'!E19)</f>
        <v>Nos</v>
      </c>
      <c r="G21" s="84" t="n">
        <f aca="false">IF('Challan Entry'!B19="","",'Challan Entry'!F19)</f>
        <v>450</v>
      </c>
      <c r="H21" s="84" t="n">
        <f aca="false">IF('Challan Entry'!B19="","",'Challan Entry'!G19)</f>
        <v>54000</v>
      </c>
      <c r="I21" s="85" t="n">
        <f aca="false">IF('Challan Entry'!B19="","",'Challan Entry'!H19)</f>
        <v>0.18</v>
      </c>
      <c r="J21" s="84" t="n">
        <f aca="false">IF('Challan Entry'!B19="","",'Challan Entry'!I19)</f>
        <v>0</v>
      </c>
      <c r="K21" s="84" t="n">
        <f aca="false">IF('Challan Entry'!B19="","",'Challan Entry'!J19)</f>
        <v>0</v>
      </c>
      <c r="L21" s="84" t="n">
        <f aca="false">IF('Challan Entry'!B19="","",'Challan Entry'!K19)</f>
        <v>0</v>
      </c>
    </row>
    <row r="22" customFormat="false" ht="15" hidden="false" customHeight="false" outlineLevel="0" collapsed="false">
      <c r="B22" s="81" t="n">
        <f aca="false">IF('Challan Entry'!B20="","",'Challan Entry'!A20)</f>
        <v>2</v>
      </c>
      <c r="C22" s="82" t="str">
        <f aca="false">IF('Challan Entry'!B20="","",'Challan Entry'!B20&amp;IF('Challan Entry'!L20&lt;&gt;""," – "&amp;'Challan Entry'!L20,""))</f>
        <v>Aluminium Sheet 2 mm – Cut sizes</v>
      </c>
      <c r="D22" s="81" t="str">
        <f aca="false">IF('Challan Entry'!B20="","",'Challan Entry'!C20)</f>
        <v>7606</v>
      </c>
      <c r="E22" s="83" t="n">
        <f aca="false">IF('Challan Entry'!B20="","",'Challan Entry'!D20)</f>
        <v>85.5</v>
      </c>
      <c r="F22" s="81" t="str">
        <f aca="false">IF('Challan Entry'!B20="","",'Challan Entry'!E20)</f>
        <v>Kg</v>
      </c>
      <c r="G22" s="84" t="n">
        <f aca="false">IF('Challan Entry'!B20="","",'Challan Entry'!F20)</f>
        <v>285</v>
      </c>
      <c r="H22" s="84" t="n">
        <f aca="false">IF('Challan Entry'!B20="","",'Challan Entry'!G20)</f>
        <v>24367.5</v>
      </c>
      <c r="I22" s="85" t="n">
        <f aca="false">IF('Challan Entry'!B20="","",'Challan Entry'!H20)</f>
        <v>0.18</v>
      </c>
      <c r="J22" s="84" t="n">
        <f aca="false">IF('Challan Entry'!B20="","",'Challan Entry'!I20)</f>
        <v>0</v>
      </c>
      <c r="K22" s="84" t="n">
        <f aca="false">IF('Challan Entry'!B20="","",'Challan Entry'!J20)</f>
        <v>0</v>
      </c>
      <c r="L22" s="84" t="n">
        <f aca="false">IF('Challan Entry'!B20="","",'Challan Entry'!K20)</f>
        <v>0</v>
      </c>
    </row>
    <row r="23" customFormat="false" ht="15" hidden="false" customHeight="false" outlineLevel="0" collapsed="false">
      <c r="B23" s="81" t="n">
        <f aca="false">IF('Challan Entry'!B21="","",'Challan Entry'!A21)</f>
        <v>3</v>
      </c>
      <c r="C23" s="82" t="str">
        <f aca="false">IF('Challan Entry'!B21="","",'Challan Entry'!B21&amp;IF('Challan Entry'!L21&lt;&gt;""," – "&amp;'Challan Entry'!L21,""))</f>
        <v>Brass Fittings</v>
      </c>
      <c r="D23" s="81" t="str">
        <f aca="false">IF('Challan Entry'!B21="","",'Challan Entry'!C21)</f>
        <v>7412</v>
      </c>
      <c r="E23" s="83" t="n">
        <f aca="false">IF('Challan Entry'!B21="","",'Challan Entry'!D21)</f>
        <v>300</v>
      </c>
      <c r="F23" s="81" t="str">
        <f aca="false">IF('Challan Entry'!B21="","",'Challan Entry'!E21)</f>
        <v>Nos</v>
      </c>
      <c r="G23" s="84" t="n">
        <f aca="false">IF('Challan Entry'!B21="","",'Challan Entry'!F21)</f>
        <v>95</v>
      </c>
      <c r="H23" s="84" t="n">
        <f aca="false">IF('Challan Entry'!B21="","",'Challan Entry'!G21)</f>
        <v>28500</v>
      </c>
      <c r="I23" s="85" t="n">
        <f aca="false">IF('Challan Entry'!B21="","",'Challan Entry'!H21)</f>
        <v>0.18</v>
      </c>
      <c r="J23" s="84" t="n">
        <f aca="false">IF('Challan Entry'!B21="","",'Challan Entry'!I21)</f>
        <v>0</v>
      </c>
      <c r="K23" s="84" t="n">
        <f aca="false">IF('Challan Entry'!B21="","",'Challan Entry'!J21)</f>
        <v>0</v>
      </c>
      <c r="L23" s="84" t="n">
        <f aca="false">IF('Challan Entry'!B21="","",'Challan Entry'!K21)</f>
        <v>0</v>
      </c>
    </row>
    <row r="24" customFormat="false" ht="15" hidden="false" customHeight="false" outlineLevel="0" collapsed="false">
      <c r="B24" s="81" t="str">
        <f aca="false">IF('Challan Entry'!B22="","",'Challan Entry'!A22)</f>
        <v/>
      </c>
      <c r="C24" s="82" t="str">
        <f aca="false">IF('Challan Entry'!B22="","",'Challan Entry'!B22&amp;IF('Challan Entry'!L22&lt;&gt;""," – "&amp;'Challan Entry'!L22,""))</f>
        <v/>
      </c>
      <c r="D24" s="81" t="str">
        <f aca="false">IF('Challan Entry'!B22="","",'Challan Entry'!C22)</f>
        <v/>
      </c>
      <c r="E24" s="83" t="str">
        <f aca="false">IF('Challan Entry'!B22="","",'Challan Entry'!D22)</f>
        <v/>
      </c>
      <c r="F24" s="81" t="str">
        <f aca="false">IF('Challan Entry'!B22="","",'Challan Entry'!E22)</f>
        <v/>
      </c>
      <c r="G24" s="84" t="str">
        <f aca="false">IF('Challan Entry'!B22="","",'Challan Entry'!F22)</f>
        <v/>
      </c>
      <c r="H24" s="84" t="str">
        <f aca="false">IF('Challan Entry'!B22="","",'Challan Entry'!G22)</f>
        <v/>
      </c>
      <c r="I24" s="85" t="str">
        <f aca="false">IF('Challan Entry'!B22="","",'Challan Entry'!H22)</f>
        <v/>
      </c>
      <c r="J24" s="84" t="str">
        <f aca="false">IF('Challan Entry'!B22="","",'Challan Entry'!I22)</f>
        <v/>
      </c>
      <c r="K24" s="84" t="str">
        <f aca="false">IF('Challan Entry'!B22="","",'Challan Entry'!J22)</f>
        <v/>
      </c>
      <c r="L24" s="84" t="str">
        <f aca="false">IF('Challan Entry'!B22="","",'Challan Entry'!K22)</f>
        <v/>
      </c>
    </row>
    <row r="25" customFormat="false" ht="15" hidden="false" customHeight="false" outlineLevel="0" collapsed="false">
      <c r="B25" s="81" t="str">
        <f aca="false">IF('Challan Entry'!B23="","",'Challan Entry'!A23)</f>
        <v/>
      </c>
      <c r="C25" s="82" t="str">
        <f aca="false">IF('Challan Entry'!B23="","",'Challan Entry'!B23&amp;IF('Challan Entry'!L23&lt;&gt;""," – "&amp;'Challan Entry'!L23,""))</f>
        <v/>
      </c>
      <c r="D25" s="81" t="str">
        <f aca="false">IF('Challan Entry'!B23="","",'Challan Entry'!C23)</f>
        <v/>
      </c>
      <c r="E25" s="83" t="str">
        <f aca="false">IF('Challan Entry'!B23="","",'Challan Entry'!D23)</f>
        <v/>
      </c>
      <c r="F25" s="81" t="str">
        <f aca="false">IF('Challan Entry'!B23="","",'Challan Entry'!E23)</f>
        <v/>
      </c>
      <c r="G25" s="84" t="str">
        <f aca="false">IF('Challan Entry'!B23="","",'Challan Entry'!F23)</f>
        <v/>
      </c>
      <c r="H25" s="84" t="str">
        <f aca="false">IF('Challan Entry'!B23="","",'Challan Entry'!G23)</f>
        <v/>
      </c>
      <c r="I25" s="85" t="str">
        <f aca="false">IF('Challan Entry'!B23="","",'Challan Entry'!H23)</f>
        <v/>
      </c>
      <c r="J25" s="84" t="str">
        <f aca="false">IF('Challan Entry'!B23="","",'Challan Entry'!I23)</f>
        <v/>
      </c>
      <c r="K25" s="84" t="str">
        <f aca="false">IF('Challan Entry'!B23="","",'Challan Entry'!J23)</f>
        <v/>
      </c>
      <c r="L25" s="84" t="str">
        <f aca="false">IF('Challan Entry'!B23="","",'Challan Entry'!K23)</f>
        <v/>
      </c>
    </row>
    <row r="26" customFormat="false" ht="15" hidden="false" customHeight="false" outlineLevel="0" collapsed="false">
      <c r="B26" s="81" t="str">
        <f aca="false">IF('Challan Entry'!B24="","",'Challan Entry'!A24)</f>
        <v/>
      </c>
      <c r="C26" s="82" t="str">
        <f aca="false">IF('Challan Entry'!B24="","",'Challan Entry'!B24&amp;IF('Challan Entry'!L24&lt;&gt;""," – "&amp;'Challan Entry'!L24,""))</f>
        <v/>
      </c>
      <c r="D26" s="81" t="str">
        <f aca="false">IF('Challan Entry'!B24="","",'Challan Entry'!C24)</f>
        <v/>
      </c>
      <c r="E26" s="83" t="str">
        <f aca="false">IF('Challan Entry'!B24="","",'Challan Entry'!D24)</f>
        <v/>
      </c>
      <c r="F26" s="81" t="str">
        <f aca="false">IF('Challan Entry'!B24="","",'Challan Entry'!E24)</f>
        <v/>
      </c>
      <c r="G26" s="84" t="str">
        <f aca="false">IF('Challan Entry'!B24="","",'Challan Entry'!F24)</f>
        <v/>
      </c>
      <c r="H26" s="84" t="str">
        <f aca="false">IF('Challan Entry'!B24="","",'Challan Entry'!G24)</f>
        <v/>
      </c>
      <c r="I26" s="85" t="str">
        <f aca="false">IF('Challan Entry'!B24="","",'Challan Entry'!H24)</f>
        <v/>
      </c>
      <c r="J26" s="84" t="str">
        <f aca="false">IF('Challan Entry'!B24="","",'Challan Entry'!I24)</f>
        <v/>
      </c>
      <c r="K26" s="84" t="str">
        <f aca="false">IF('Challan Entry'!B24="","",'Challan Entry'!J24)</f>
        <v/>
      </c>
      <c r="L26" s="84" t="str">
        <f aca="false">IF('Challan Entry'!B24="","",'Challan Entry'!K24)</f>
        <v/>
      </c>
    </row>
    <row r="27" customFormat="false" ht="15" hidden="false" customHeight="false" outlineLevel="0" collapsed="false">
      <c r="B27" s="81" t="str">
        <f aca="false">IF('Challan Entry'!B25="","",'Challan Entry'!A25)</f>
        <v/>
      </c>
      <c r="C27" s="82" t="str">
        <f aca="false">IF('Challan Entry'!B25="","",'Challan Entry'!B25&amp;IF('Challan Entry'!L25&lt;&gt;""," – "&amp;'Challan Entry'!L25,""))</f>
        <v/>
      </c>
      <c r="D27" s="81" t="str">
        <f aca="false">IF('Challan Entry'!B25="","",'Challan Entry'!C25)</f>
        <v/>
      </c>
      <c r="E27" s="83" t="str">
        <f aca="false">IF('Challan Entry'!B25="","",'Challan Entry'!D25)</f>
        <v/>
      </c>
      <c r="F27" s="81" t="str">
        <f aca="false">IF('Challan Entry'!B25="","",'Challan Entry'!E25)</f>
        <v/>
      </c>
      <c r="G27" s="84" t="str">
        <f aca="false">IF('Challan Entry'!B25="","",'Challan Entry'!F25)</f>
        <v/>
      </c>
      <c r="H27" s="84" t="str">
        <f aca="false">IF('Challan Entry'!B25="","",'Challan Entry'!G25)</f>
        <v/>
      </c>
      <c r="I27" s="85" t="str">
        <f aca="false">IF('Challan Entry'!B25="","",'Challan Entry'!H25)</f>
        <v/>
      </c>
      <c r="J27" s="84" t="str">
        <f aca="false">IF('Challan Entry'!B25="","",'Challan Entry'!I25)</f>
        <v/>
      </c>
      <c r="K27" s="84" t="str">
        <f aca="false">IF('Challan Entry'!B25="","",'Challan Entry'!J25)</f>
        <v/>
      </c>
      <c r="L27" s="84" t="str">
        <f aca="false">IF('Challan Entry'!B25="","",'Challan Entry'!K25)</f>
        <v/>
      </c>
    </row>
    <row r="28" customFormat="false" ht="15" hidden="false" customHeight="false" outlineLevel="0" collapsed="false">
      <c r="B28" s="81" t="str">
        <f aca="false">IF('Challan Entry'!B26="","",'Challan Entry'!A26)</f>
        <v/>
      </c>
      <c r="C28" s="82" t="str">
        <f aca="false">IF('Challan Entry'!B26="","",'Challan Entry'!B26&amp;IF('Challan Entry'!L26&lt;&gt;""," – "&amp;'Challan Entry'!L26,""))</f>
        <v/>
      </c>
      <c r="D28" s="81" t="str">
        <f aca="false">IF('Challan Entry'!B26="","",'Challan Entry'!C26)</f>
        <v/>
      </c>
      <c r="E28" s="83" t="str">
        <f aca="false">IF('Challan Entry'!B26="","",'Challan Entry'!D26)</f>
        <v/>
      </c>
      <c r="F28" s="81" t="str">
        <f aca="false">IF('Challan Entry'!B26="","",'Challan Entry'!E26)</f>
        <v/>
      </c>
      <c r="G28" s="84" t="str">
        <f aca="false">IF('Challan Entry'!B26="","",'Challan Entry'!F26)</f>
        <v/>
      </c>
      <c r="H28" s="84" t="str">
        <f aca="false">IF('Challan Entry'!B26="","",'Challan Entry'!G26)</f>
        <v/>
      </c>
      <c r="I28" s="85" t="str">
        <f aca="false">IF('Challan Entry'!B26="","",'Challan Entry'!H26)</f>
        <v/>
      </c>
      <c r="J28" s="84" t="str">
        <f aca="false">IF('Challan Entry'!B26="","",'Challan Entry'!I26)</f>
        <v/>
      </c>
      <c r="K28" s="84" t="str">
        <f aca="false">IF('Challan Entry'!B26="","",'Challan Entry'!J26)</f>
        <v/>
      </c>
      <c r="L28" s="84" t="str">
        <f aca="false">IF('Challan Entry'!B26="","",'Challan Entry'!K26)</f>
        <v/>
      </c>
    </row>
    <row r="29" customFormat="false" ht="15" hidden="false" customHeight="false" outlineLevel="0" collapsed="false">
      <c r="B29" s="81" t="str">
        <f aca="false">IF('Challan Entry'!B27="","",'Challan Entry'!A27)</f>
        <v/>
      </c>
      <c r="C29" s="82" t="str">
        <f aca="false">IF('Challan Entry'!B27="","",'Challan Entry'!B27&amp;IF('Challan Entry'!L27&lt;&gt;""," – "&amp;'Challan Entry'!L27,""))</f>
        <v/>
      </c>
      <c r="D29" s="81" t="str">
        <f aca="false">IF('Challan Entry'!B27="","",'Challan Entry'!C27)</f>
        <v/>
      </c>
      <c r="E29" s="83" t="str">
        <f aca="false">IF('Challan Entry'!B27="","",'Challan Entry'!D27)</f>
        <v/>
      </c>
      <c r="F29" s="81" t="str">
        <f aca="false">IF('Challan Entry'!B27="","",'Challan Entry'!E27)</f>
        <v/>
      </c>
      <c r="G29" s="84" t="str">
        <f aca="false">IF('Challan Entry'!B27="","",'Challan Entry'!F27)</f>
        <v/>
      </c>
      <c r="H29" s="84" t="str">
        <f aca="false">IF('Challan Entry'!B27="","",'Challan Entry'!G27)</f>
        <v/>
      </c>
      <c r="I29" s="85" t="str">
        <f aca="false">IF('Challan Entry'!B27="","",'Challan Entry'!H27)</f>
        <v/>
      </c>
      <c r="J29" s="84" t="str">
        <f aca="false">IF('Challan Entry'!B27="","",'Challan Entry'!I27)</f>
        <v/>
      </c>
      <c r="K29" s="84" t="str">
        <f aca="false">IF('Challan Entry'!B27="","",'Challan Entry'!J27)</f>
        <v/>
      </c>
      <c r="L29" s="84" t="str">
        <f aca="false">IF('Challan Entry'!B27="","",'Challan Entry'!K27)</f>
        <v/>
      </c>
    </row>
    <row r="30" customFormat="false" ht="15" hidden="false" customHeight="false" outlineLevel="0" collapsed="false">
      <c r="B30" s="81" t="str">
        <f aca="false">IF('Challan Entry'!B28="","",'Challan Entry'!A28)</f>
        <v/>
      </c>
      <c r="C30" s="82" t="str">
        <f aca="false">IF('Challan Entry'!B28="","",'Challan Entry'!B28&amp;IF('Challan Entry'!L28&lt;&gt;""," – "&amp;'Challan Entry'!L28,""))</f>
        <v/>
      </c>
      <c r="D30" s="81" t="str">
        <f aca="false">IF('Challan Entry'!B28="","",'Challan Entry'!C28)</f>
        <v/>
      </c>
      <c r="E30" s="83" t="str">
        <f aca="false">IF('Challan Entry'!B28="","",'Challan Entry'!D28)</f>
        <v/>
      </c>
      <c r="F30" s="81" t="str">
        <f aca="false">IF('Challan Entry'!B28="","",'Challan Entry'!E28)</f>
        <v/>
      </c>
      <c r="G30" s="84" t="str">
        <f aca="false">IF('Challan Entry'!B28="","",'Challan Entry'!F28)</f>
        <v/>
      </c>
      <c r="H30" s="84" t="str">
        <f aca="false">IF('Challan Entry'!B28="","",'Challan Entry'!G28)</f>
        <v/>
      </c>
      <c r="I30" s="85" t="str">
        <f aca="false">IF('Challan Entry'!B28="","",'Challan Entry'!H28)</f>
        <v/>
      </c>
      <c r="J30" s="84" t="str">
        <f aca="false">IF('Challan Entry'!B28="","",'Challan Entry'!I28)</f>
        <v/>
      </c>
      <c r="K30" s="84" t="str">
        <f aca="false">IF('Challan Entry'!B28="","",'Challan Entry'!J28)</f>
        <v/>
      </c>
      <c r="L30" s="84" t="str">
        <f aca="false">IF('Challan Entry'!B28="","",'Challan Entry'!K28)</f>
        <v/>
      </c>
    </row>
    <row r="31" customFormat="false" ht="15" hidden="false" customHeight="true" outlineLevel="0" collapsed="false">
      <c r="B31" s="86" t="s">
        <v>155</v>
      </c>
      <c r="C31" s="86"/>
      <c r="D31" s="86"/>
      <c r="E31" s="87"/>
      <c r="F31" s="88"/>
      <c r="G31" s="88"/>
      <c r="H31" s="89" t="n">
        <f aca="false">'Challan Entry'!G29</f>
        <v>106867.5</v>
      </c>
      <c r="I31" s="88"/>
      <c r="J31" s="89" t="n">
        <f aca="false">'Challan Entry'!I29</f>
        <v>0</v>
      </c>
      <c r="K31" s="89" t="n">
        <f aca="false">'Challan Entry'!J29</f>
        <v>0</v>
      </c>
      <c r="L31" s="89" t="n">
        <f aca="false">'Challan Entry'!K29</f>
        <v>0</v>
      </c>
    </row>
    <row r="32" customFormat="false" ht="15" hidden="false" customHeight="false" outlineLevel="0" collapsed="false">
      <c r="B32" s="90" t="s">
        <v>182</v>
      </c>
      <c r="C32" s="90"/>
      <c r="D32" s="90"/>
      <c r="E32" s="90"/>
      <c r="F32" s="90"/>
      <c r="G32" s="90"/>
      <c r="H32" s="91" t="n">
        <f aca="false">'Challan Entry'!E31</f>
        <v>106867.5</v>
      </c>
      <c r="I32" s="91"/>
      <c r="J32" s="91"/>
      <c r="K32" s="91"/>
      <c r="L32" s="91"/>
    </row>
    <row r="33" customFormat="false" ht="15" hidden="false" customHeight="false" outlineLevel="0" collapsed="false">
      <c r="B33" s="92" t="str">
        <f aca="false">'Challan Entry'!G31</f>
        <v>Rupees One Lakh Six Thousand Eight Hundred and Sixty-Seven and Fifty Paise Only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</row>
    <row r="34" customFormat="false" ht="15" hidden="false" customHeight="false" outlineLevel="0" collapsed="false">
      <c r="B34" s="93" t="str">
        <f aca="false">IF('Challan Entry'!C8="Yes","","GST not charged – movement is not a supply (value shown for transport/record only).")</f>
        <v>GST not charged – movement is not a supply (value shown for transport/record only).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</row>
    <row r="35" customFormat="false" ht="15" hidden="false" customHeight="false" outlineLevel="0" collapsed="false">
      <c r="B35" s="94" t="str">
        <f aca="false">"Remarks: "&amp;'Challan Entry'!C15&amp;IF('Challan Entry'!C9="Yes","   |   Returnable – expected back by "&amp;TEXT('Challan Entry'!C10,"dd-mmm-yyyy"),"")</f>
        <v>Remarks: Material sent for powder coating. To be returned after processing.   |   Returnable – expected back by 15-Nov-2026</v>
      </c>
      <c r="C35" s="94"/>
      <c r="D35" s="94"/>
      <c r="E35" s="94"/>
      <c r="F35" s="94"/>
      <c r="G35" s="94"/>
      <c r="H35" s="94"/>
      <c r="I35" s="94"/>
      <c r="J35" s="94"/>
      <c r="K35" s="94"/>
      <c r="L35" s="94"/>
    </row>
    <row r="36" customFormat="false" ht="15" hidden="false" customHeight="false" outlineLevel="0" collapsed="false"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</row>
    <row r="39" customFormat="false" ht="15" hidden="false" customHeight="true" outlineLevel="0" collapsed="false">
      <c r="B39" s="93" t="s">
        <v>183</v>
      </c>
      <c r="C39" s="93"/>
      <c r="D39" s="93"/>
      <c r="E39" s="93"/>
      <c r="I39" s="95" t="str">
        <f aca="false">"For "&amp;'Company Details'!C3</f>
        <v>For Xplore Excel Industries</v>
      </c>
      <c r="J39" s="95"/>
      <c r="K39" s="95"/>
      <c r="L39" s="95"/>
    </row>
    <row r="42" customFormat="false" ht="15" hidden="false" customHeight="false" outlineLevel="0" collapsed="false">
      <c r="B42" s="96"/>
      <c r="C42" s="96"/>
      <c r="D42" s="96"/>
      <c r="E42" s="96"/>
      <c r="I42" s="96"/>
      <c r="J42" s="96"/>
      <c r="K42" s="96"/>
      <c r="L42" s="96"/>
    </row>
    <row r="43" customFormat="false" ht="15" hidden="false" customHeight="true" outlineLevel="0" collapsed="false">
      <c r="B43" s="72" t="s">
        <v>184</v>
      </c>
      <c r="C43" s="72"/>
      <c r="D43" s="72"/>
      <c r="E43" s="72"/>
      <c r="I43" s="72" t="s">
        <v>185</v>
      </c>
      <c r="J43" s="72"/>
      <c r="K43" s="72"/>
      <c r="L43" s="72"/>
    </row>
    <row r="45" customFormat="false" ht="15" hidden="false" customHeight="true" outlineLevel="0" collapsed="false">
      <c r="B45" s="97" t="s">
        <v>186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</row>
    <row r="48" customFormat="false" ht="15" hidden="false" customHeight="false" outlineLevel="0" collapsed="false">
      <c r="B48" s="68" t="s">
        <v>187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</row>
    <row r="49" customFormat="false" ht="30" hidden="false" customHeight="true" outlineLevel="0" collapsed="false">
      <c r="B49" s="24" t="s">
        <v>167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customFormat="false" ht="15" hidden="false" customHeight="true" outlineLevel="0" collapsed="false">
      <c r="B50" s="69" t="s">
        <v>168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</row>
    <row r="51" customFormat="false" ht="21.75" hidden="false" customHeight="true" outlineLevel="0" collapsed="false">
      <c r="B51" s="70" t="str">
        <f aca="false">'Company Details'!C3</f>
        <v>Xplore Excel Industries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</row>
    <row r="52" customFormat="false" ht="15" hidden="false" customHeight="false" outlineLevel="0" collapsed="false">
      <c r="B52" s="71" t="str">
        <f aca="false">'Company Details'!C4</f>
        <v>Plot 21, Industrial Area, Phase II, Hoshiarpur - 146001</v>
      </c>
      <c r="C52" s="71"/>
      <c r="D52" s="71"/>
      <c r="E52" s="71"/>
      <c r="F52" s="71"/>
      <c r="G52" s="71"/>
      <c r="H52" s="71"/>
      <c r="I52" s="71"/>
      <c r="J52" s="71"/>
      <c r="K52" s="71"/>
      <c r="L52" s="71"/>
    </row>
    <row r="53" customFormat="false" ht="15" hidden="false" customHeight="false" outlineLevel="0" collapsed="false">
      <c r="B53" s="72" t="str">
        <f aca="false">"GSTIN: "&amp;'Company Details'!C5&amp;"   |   State: "&amp;'Company Details'!C6&amp;" ("&amp;'Company Details'!C11&amp;")   |   Ph: "&amp;'Company Details'!C7</f>
        <v>GSTIN: 03AABCX1234K1Z5   |   State: Punjab (03)   |   Ph: +91 98765 43210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</row>
    <row r="55" customFormat="false" ht="15" hidden="false" customHeight="true" outlineLevel="0" collapsed="false">
      <c r="B55" s="73" t="s">
        <v>110</v>
      </c>
      <c r="C55" s="73"/>
      <c r="D55" s="74" t="str">
        <f aca="false">'Challan Entry'!C4</f>
        <v>DC/26-27/0007</v>
      </c>
      <c r="E55" s="74"/>
      <c r="F55" s="74"/>
      <c r="G55" s="74"/>
      <c r="H55" s="73" t="s">
        <v>169</v>
      </c>
      <c r="I55" s="73"/>
      <c r="J55" s="74" t="str">
        <f aca="false">'Challan Entry'!C11</f>
        <v>Road</v>
      </c>
      <c r="K55" s="74"/>
      <c r="L55" s="74"/>
    </row>
    <row r="56" customFormat="false" ht="15" hidden="false" customHeight="true" outlineLevel="0" collapsed="false">
      <c r="B56" s="73" t="s">
        <v>114</v>
      </c>
      <c r="C56" s="73"/>
      <c r="D56" s="75" t="n">
        <f aca="false">'Challan Entry'!C5</f>
        <v>46298</v>
      </c>
      <c r="E56" s="75"/>
      <c r="F56" s="75"/>
      <c r="G56" s="75"/>
      <c r="H56" s="73" t="s">
        <v>134</v>
      </c>
      <c r="I56" s="73"/>
      <c r="J56" s="74" t="str">
        <f aca="false">'Challan Entry'!C12</f>
        <v>PB07 AB 1234</v>
      </c>
      <c r="K56" s="74"/>
      <c r="L56" s="74"/>
    </row>
    <row r="57" customFormat="false" ht="15" hidden="false" customHeight="true" outlineLevel="0" collapsed="false">
      <c r="B57" s="73" t="s">
        <v>161</v>
      </c>
      <c r="C57" s="73"/>
      <c r="D57" s="74" t="str">
        <f aca="false">'Challan Entry'!C6</f>
        <v>Job work – sent to job worker</v>
      </c>
      <c r="E57" s="74"/>
      <c r="F57" s="74"/>
      <c r="G57" s="74"/>
      <c r="H57" s="73" t="s">
        <v>170</v>
      </c>
      <c r="I57" s="73"/>
      <c r="J57" s="74" t="str">
        <f aca="false">'Challan Entry'!C13</f>
        <v>Doaba Roadways, LR 55821</v>
      </c>
      <c r="K57" s="74"/>
      <c r="L57" s="74"/>
    </row>
    <row r="58" customFormat="false" ht="15" hidden="false" customHeight="true" outlineLevel="0" collapsed="false">
      <c r="B58" s="73" t="s">
        <v>171</v>
      </c>
      <c r="C58" s="73"/>
      <c r="D58" s="74" t="str">
        <f aca="false">'Challan Entry'!O9</f>
        <v>Haryana (06)</v>
      </c>
      <c r="E58" s="74"/>
      <c r="F58" s="74"/>
      <c r="G58" s="74"/>
      <c r="H58" s="73" t="s">
        <v>138</v>
      </c>
      <c r="I58" s="73"/>
      <c r="J58" s="74" t="str">
        <f aca="false">IF('Challan Entry'!C14="","—",'Challan Entry'!C14)</f>
        <v>—</v>
      </c>
      <c r="K58" s="74"/>
      <c r="L58" s="74"/>
    </row>
    <row r="60" customFormat="false" ht="15" hidden="false" customHeight="true" outlineLevel="0" collapsed="false">
      <c r="B60" s="76" t="s">
        <v>172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</row>
    <row r="61" customFormat="false" ht="15" hidden="false" customHeight="true" outlineLevel="0" collapsed="false">
      <c r="B61" s="77" t="s">
        <v>173</v>
      </c>
      <c r="C61" s="77"/>
      <c r="D61" s="78" t="str">
        <f aca="false">'Challan Entry'!C7</f>
        <v>Precision Coaters Pvt. Ltd.</v>
      </c>
      <c r="E61" s="78"/>
      <c r="F61" s="78"/>
      <c r="G61" s="78"/>
      <c r="H61" s="78"/>
      <c r="I61" s="78"/>
      <c r="J61" s="78"/>
      <c r="K61" s="78"/>
      <c r="L61" s="78"/>
    </row>
    <row r="62" customFormat="false" ht="15" hidden="false" customHeight="true" outlineLevel="0" collapsed="false">
      <c r="B62" s="77" t="s">
        <v>50</v>
      </c>
      <c r="C62" s="77"/>
      <c r="D62" s="79" t="str">
        <f aca="false">'Challan Entry'!O4</f>
        <v>Sector 24, Industrial Area, Faridabad - 121005</v>
      </c>
      <c r="E62" s="79"/>
      <c r="F62" s="79"/>
      <c r="G62" s="79"/>
      <c r="H62" s="79"/>
      <c r="I62" s="79"/>
      <c r="J62" s="79"/>
      <c r="K62" s="79"/>
      <c r="L62" s="79"/>
    </row>
    <row r="63" customFormat="false" ht="15" hidden="false" customHeight="true" outlineLevel="0" collapsed="false">
      <c r="B63" s="77" t="s">
        <v>71</v>
      </c>
      <c r="C63" s="77"/>
      <c r="D63" s="79" t="str">
        <f aca="false">IF('Challan Entry'!O5="","Unregistered",'Challan Entry'!O5)</f>
        <v>06AACCP4321M1Z8</v>
      </c>
      <c r="E63" s="79"/>
      <c r="F63" s="79"/>
      <c r="G63" s="79"/>
      <c r="H63" s="79"/>
      <c r="I63" s="79"/>
      <c r="J63" s="79"/>
      <c r="K63" s="79"/>
      <c r="L63" s="79"/>
    </row>
    <row r="64" customFormat="false" ht="15" hidden="false" customHeight="true" outlineLevel="0" collapsed="false">
      <c r="B64" s="77" t="s">
        <v>174</v>
      </c>
      <c r="C64" s="77"/>
      <c r="D64" s="79" t="str">
        <f aca="false">'Challan Entry'!O6&amp;" ("&amp;'Challan Entry'!O7&amp;")"</f>
        <v>Haryana (06)</v>
      </c>
      <c r="E64" s="79"/>
      <c r="F64" s="79"/>
      <c r="G64" s="79"/>
      <c r="H64" s="79"/>
      <c r="I64" s="79"/>
      <c r="J64" s="79"/>
      <c r="K64" s="79"/>
      <c r="L64" s="79"/>
    </row>
    <row r="66" customFormat="false" ht="25.5" hidden="false" customHeight="true" outlineLevel="0" collapsed="false">
      <c r="B66" s="80" t="s">
        <v>175</v>
      </c>
      <c r="C66" s="80" t="s">
        <v>176</v>
      </c>
      <c r="D66" s="80" t="s">
        <v>144</v>
      </c>
      <c r="E66" s="80" t="s">
        <v>145</v>
      </c>
      <c r="F66" s="80" t="s">
        <v>92</v>
      </c>
      <c r="G66" s="80" t="s">
        <v>177</v>
      </c>
      <c r="H66" s="80" t="s">
        <v>178</v>
      </c>
      <c r="I66" s="80" t="s">
        <v>148</v>
      </c>
      <c r="J66" s="80" t="s">
        <v>179</v>
      </c>
      <c r="K66" s="80" t="s">
        <v>180</v>
      </c>
      <c r="L66" s="80" t="s">
        <v>181</v>
      </c>
    </row>
    <row r="67" customFormat="false" ht="20.85" hidden="false" customHeight="false" outlineLevel="0" collapsed="false">
      <c r="B67" s="81" t="n">
        <f aca="false">IF('Challan Entry'!B19="","",'Challan Entry'!A19)</f>
        <v>1</v>
      </c>
      <c r="C67" s="82" t="str">
        <f aca="false">IF('Challan Entry'!B19="","",'Challan Entry'!B19&amp;IF('Challan Entry'!L19&lt;&gt;""," – "&amp;'Challan Entry'!L19,""))</f>
        <v>Machined Flange (semi-finished) – Batch 7/B</v>
      </c>
      <c r="D67" s="81" t="str">
        <f aca="false">IF('Challan Entry'!B19="","",'Challan Entry'!C19)</f>
        <v>7307</v>
      </c>
      <c r="E67" s="83" t="n">
        <f aca="false">IF('Challan Entry'!B19="","",'Challan Entry'!D19)</f>
        <v>120</v>
      </c>
      <c r="F67" s="81" t="str">
        <f aca="false">IF('Challan Entry'!B19="","",'Challan Entry'!E19)</f>
        <v>Nos</v>
      </c>
      <c r="G67" s="84" t="n">
        <f aca="false">IF('Challan Entry'!B19="","",'Challan Entry'!F19)</f>
        <v>450</v>
      </c>
      <c r="H67" s="84" t="n">
        <f aca="false">IF('Challan Entry'!B19="","",'Challan Entry'!G19)</f>
        <v>54000</v>
      </c>
      <c r="I67" s="85" t="n">
        <f aca="false">IF('Challan Entry'!B19="","",'Challan Entry'!H19)</f>
        <v>0.18</v>
      </c>
      <c r="J67" s="84" t="n">
        <f aca="false">IF('Challan Entry'!B19="","",'Challan Entry'!I19)</f>
        <v>0</v>
      </c>
      <c r="K67" s="84" t="n">
        <f aca="false">IF('Challan Entry'!B19="","",'Challan Entry'!J19)</f>
        <v>0</v>
      </c>
      <c r="L67" s="84" t="n">
        <f aca="false">IF('Challan Entry'!B19="","",'Challan Entry'!K19)</f>
        <v>0</v>
      </c>
    </row>
    <row r="68" customFormat="false" ht="15" hidden="false" customHeight="false" outlineLevel="0" collapsed="false">
      <c r="B68" s="81" t="n">
        <f aca="false">IF('Challan Entry'!B20="","",'Challan Entry'!A20)</f>
        <v>2</v>
      </c>
      <c r="C68" s="82" t="str">
        <f aca="false">IF('Challan Entry'!B20="","",'Challan Entry'!B20&amp;IF('Challan Entry'!L20&lt;&gt;""," – "&amp;'Challan Entry'!L20,""))</f>
        <v>Aluminium Sheet 2 mm – Cut sizes</v>
      </c>
      <c r="D68" s="81" t="str">
        <f aca="false">IF('Challan Entry'!B20="","",'Challan Entry'!C20)</f>
        <v>7606</v>
      </c>
      <c r="E68" s="83" t="n">
        <f aca="false">IF('Challan Entry'!B20="","",'Challan Entry'!D20)</f>
        <v>85.5</v>
      </c>
      <c r="F68" s="81" t="str">
        <f aca="false">IF('Challan Entry'!B20="","",'Challan Entry'!E20)</f>
        <v>Kg</v>
      </c>
      <c r="G68" s="84" t="n">
        <f aca="false">IF('Challan Entry'!B20="","",'Challan Entry'!F20)</f>
        <v>285</v>
      </c>
      <c r="H68" s="84" t="n">
        <f aca="false">IF('Challan Entry'!B20="","",'Challan Entry'!G20)</f>
        <v>24367.5</v>
      </c>
      <c r="I68" s="85" t="n">
        <f aca="false">IF('Challan Entry'!B20="","",'Challan Entry'!H20)</f>
        <v>0.18</v>
      </c>
      <c r="J68" s="84" t="n">
        <f aca="false">IF('Challan Entry'!B20="","",'Challan Entry'!I20)</f>
        <v>0</v>
      </c>
      <c r="K68" s="84" t="n">
        <f aca="false">IF('Challan Entry'!B20="","",'Challan Entry'!J20)</f>
        <v>0</v>
      </c>
      <c r="L68" s="84" t="n">
        <f aca="false">IF('Challan Entry'!B20="","",'Challan Entry'!K20)</f>
        <v>0</v>
      </c>
    </row>
    <row r="69" customFormat="false" ht="15" hidden="false" customHeight="false" outlineLevel="0" collapsed="false">
      <c r="B69" s="81" t="n">
        <f aca="false">IF('Challan Entry'!B21="","",'Challan Entry'!A21)</f>
        <v>3</v>
      </c>
      <c r="C69" s="82" t="str">
        <f aca="false">IF('Challan Entry'!B21="","",'Challan Entry'!B21&amp;IF('Challan Entry'!L21&lt;&gt;""," – "&amp;'Challan Entry'!L21,""))</f>
        <v>Brass Fittings</v>
      </c>
      <c r="D69" s="81" t="str">
        <f aca="false">IF('Challan Entry'!B21="","",'Challan Entry'!C21)</f>
        <v>7412</v>
      </c>
      <c r="E69" s="83" t="n">
        <f aca="false">IF('Challan Entry'!B21="","",'Challan Entry'!D21)</f>
        <v>300</v>
      </c>
      <c r="F69" s="81" t="str">
        <f aca="false">IF('Challan Entry'!B21="","",'Challan Entry'!E21)</f>
        <v>Nos</v>
      </c>
      <c r="G69" s="84" t="n">
        <f aca="false">IF('Challan Entry'!B21="","",'Challan Entry'!F21)</f>
        <v>95</v>
      </c>
      <c r="H69" s="84" t="n">
        <f aca="false">IF('Challan Entry'!B21="","",'Challan Entry'!G21)</f>
        <v>28500</v>
      </c>
      <c r="I69" s="85" t="n">
        <f aca="false">IF('Challan Entry'!B21="","",'Challan Entry'!H21)</f>
        <v>0.18</v>
      </c>
      <c r="J69" s="84" t="n">
        <f aca="false">IF('Challan Entry'!B21="","",'Challan Entry'!I21)</f>
        <v>0</v>
      </c>
      <c r="K69" s="84" t="n">
        <f aca="false">IF('Challan Entry'!B21="","",'Challan Entry'!J21)</f>
        <v>0</v>
      </c>
      <c r="L69" s="84" t="n">
        <f aca="false">IF('Challan Entry'!B21="","",'Challan Entry'!K21)</f>
        <v>0</v>
      </c>
    </row>
    <row r="70" customFormat="false" ht="15" hidden="false" customHeight="false" outlineLevel="0" collapsed="false">
      <c r="B70" s="81" t="str">
        <f aca="false">IF('Challan Entry'!B22="","",'Challan Entry'!A22)</f>
        <v/>
      </c>
      <c r="C70" s="82" t="str">
        <f aca="false">IF('Challan Entry'!B22="","",'Challan Entry'!B22&amp;IF('Challan Entry'!L22&lt;&gt;""," – "&amp;'Challan Entry'!L22,""))</f>
        <v/>
      </c>
      <c r="D70" s="81" t="str">
        <f aca="false">IF('Challan Entry'!B22="","",'Challan Entry'!C22)</f>
        <v/>
      </c>
      <c r="E70" s="83" t="str">
        <f aca="false">IF('Challan Entry'!B22="","",'Challan Entry'!D22)</f>
        <v/>
      </c>
      <c r="F70" s="81" t="str">
        <f aca="false">IF('Challan Entry'!B22="","",'Challan Entry'!E22)</f>
        <v/>
      </c>
      <c r="G70" s="84" t="str">
        <f aca="false">IF('Challan Entry'!B22="","",'Challan Entry'!F22)</f>
        <v/>
      </c>
      <c r="H70" s="84" t="str">
        <f aca="false">IF('Challan Entry'!B22="","",'Challan Entry'!G22)</f>
        <v/>
      </c>
      <c r="I70" s="85" t="str">
        <f aca="false">IF('Challan Entry'!B22="","",'Challan Entry'!H22)</f>
        <v/>
      </c>
      <c r="J70" s="84" t="str">
        <f aca="false">IF('Challan Entry'!B22="","",'Challan Entry'!I22)</f>
        <v/>
      </c>
      <c r="K70" s="84" t="str">
        <f aca="false">IF('Challan Entry'!B22="","",'Challan Entry'!J22)</f>
        <v/>
      </c>
      <c r="L70" s="84" t="str">
        <f aca="false">IF('Challan Entry'!B22="","",'Challan Entry'!K22)</f>
        <v/>
      </c>
    </row>
    <row r="71" customFormat="false" ht="15" hidden="false" customHeight="false" outlineLevel="0" collapsed="false">
      <c r="B71" s="81" t="str">
        <f aca="false">IF('Challan Entry'!B23="","",'Challan Entry'!A23)</f>
        <v/>
      </c>
      <c r="C71" s="82" t="str">
        <f aca="false">IF('Challan Entry'!B23="","",'Challan Entry'!B23&amp;IF('Challan Entry'!L23&lt;&gt;""," – "&amp;'Challan Entry'!L23,""))</f>
        <v/>
      </c>
      <c r="D71" s="81" t="str">
        <f aca="false">IF('Challan Entry'!B23="","",'Challan Entry'!C23)</f>
        <v/>
      </c>
      <c r="E71" s="83" t="str">
        <f aca="false">IF('Challan Entry'!B23="","",'Challan Entry'!D23)</f>
        <v/>
      </c>
      <c r="F71" s="81" t="str">
        <f aca="false">IF('Challan Entry'!B23="","",'Challan Entry'!E23)</f>
        <v/>
      </c>
      <c r="G71" s="84" t="str">
        <f aca="false">IF('Challan Entry'!B23="","",'Challan Entry'!F23)</f>
        <v/>
      </c>
      <c r="H71" s="84" t="str">
        <f aca="false">IF('Challan Entry'!B23="","",'Challan Entry'!G23)</f>
        <v/>
      </c>
      <c r="I71" s="85" t="str">
        <f aca="false">IF('Challan Entry'!B23="","",'Challan Entry'!H23)</f>
        <v/>
      </c>
      <c r="J71" s="84" t="str">
        <f aca="false">IF('Challan Entry'!B23="","",'Challan Entry'!I23)</f>
        <v/>
      </c>
      <c r="K71" s="84" t="str">
        <f aca="false">IF('Challan Entry'!B23="","",'Challan Entry'!J23)</f>
        <v/>
      </c>
      <c r="L71" s="84" t="str">
        <f aca="false">IF('Challan Entry'!B23="","",'Challan Entry'!K23)</f>
        <v/>
      </c>
    </row>
    <row r="72" customFormat="false" ht="15" hidden="false" customHeight="false" outlineLevel="0" collapsed="false">
      <c r="B72" s="81" t="str">
        <f aca="false">IF('Challan Entry'!B24="","",'Challan Entry'!A24)</f>
        <v/>
      </c>
      <c r="C72" s="82" t="str">
        <f aca="false">IF('Challan Entry'!B24="","",'Challan Entry'!B24&amp;IF('Challan Entry'!L24&lt;&gt;""," – "&amp;'Challan Entry'!L24,""))</f>
        <v/>
      </c>
      <c r="D72" s="81" t="str">
        <f aca="false">IF('Challan Entry'!B24="","",'Challan Entry'!C24)</f>
        <v/>
      </c>
      <c r="E72" s="83" t="str">
        <f aca="false">IF('Challan Entry'!B24="","",'Challan Entry'!D24)</f>
        <v/>
      </c>
      <c r="F72" s="81" t="str">
        <f aca="false">IF('Challan Entry'!B24="","",'Challan Entry'!E24)</f>
        <v/>
      </c>
      <c r="G72" s="84" t="str">
        <f aca="false">IF('Challan Entry'!B24="","",'Challan Entry'!F24)</f>
        <v/>
      </c>
      <c r="H72" s="84" t="str">
        <f aca="false">IF('Challan Entry'!B24="","",'Challan Entry'!G24)</f>
        <v/>
      </c>
      <c r="I72" s="85" t="str">
        <f aca="false">IF('Challan Entry'!B24="","",'Challan Entry'!H24)</f>
        <v/>
      </c>
      <c r="J72" s="84" t="str">
        <f aca="false">IF('Challan Entry'!B24="","",'Challan Entry'!I24)</f>
        <v/>
      </c>
      <c r="K72" s="84" t="str">
        <f aca="false">IF('Challan Entry'!B24="","",'Challan Entry'!J24)</f>
        <v/>
      </c>
      <c r="L72" s="84" t="str">
        <f aca="false">IF('Challan Entry'!B24="","",'Challan Entry'!K24)</f>
        <v/>
      </c>
    </row>
    <row r="73" customFormat="false" ht="15" hidden="false" customHeight="false" outlineLevel="0" collapsed="false">
      <c r="B73" s="81" t="str">
        <f aca="false">IF('Challan Entry'!B25="","",'Challan Entry'!A25)</f>
        <v/>
      </c>
      <c r="C73" s="82" t="str">
        <f aca="false">IF('Challan Entry'!B25="","",'Challan Entry'!B25&amp;IF('Challan Entry'!L25&lt;&gt;""," – "&amp;'Challan Entry'!L25,""))</f>
        <v/>
      </c>
      <c r="D73" s="81" t="str">
        <f aca="false">IF('Challan Entry'!B25="","",'Challan Entry'!C25)</f>
        <v/>
      </c>
      <c r="E73" s="83" t="str">
        <f aca="false">IF('Challan Entry'!B25="","",'Challan Entry'!D25)</f>
        <v/>
      </c>
      <c r="F73" s="81" t="str">
        <f aca="false">IF('Challan Entry'!B25="","",'Challan Entry'!E25)</f>
        <v/>
      </c>
      <c r="G73" s="84" t="str">
        <f aca="false">IF('Challan Entry'!B25="","",'Challan Entry'!F25)</f>
        <v/>
      </c>
      <c r="H73" s="84" t="str">
        <f aca="false">IF('Challan Entry'!B25="","",'Challan Entry'!G25)</f>
        <v/>
      </c>
      <c r="I73" s="85" t="str">
        <f aca="false">IF('Challan Entry'!B25="","",'Challan Entry'!H25)</f>
        <v/>
      </c>
      <c r="J73" s="84" t="str">
        <f aca="false">IF('Challan Entry'!B25="","",'Challan Entry'!I25)</f>
        <v/>
      </c>
      <c r="K73" s="84" t="str">
        <f aca="false">IF('Challan Entry'!B25="","",'Challan Entry'!J25)</f>
        <v/>
      </c>
      <c r="L73" s="84" t="str">
        <f aca="false">IF('Challan Entry'!B25="","",'Challan Entry'!K25)</f>
        <v/>
      </c>
    </row>
    <row r="74" customFormat="false" ht="15" hidden="false" customHeight="false" outlineLevel="0" collapsed="false">
      <c r="B74" s="81" t="str">
        <f aca="false">IF('Challan Entry'!B26="","",'Challan Entry'!A26)</f>
        <v/>
      </c>
      <c r="C74" s="82" t="str">
        <f aca="false">IF('Challan Entry'!B26="","",'Challan Entry'!B26&amp;IF('Challan Entry'!L26&lt;&gt;""," – "&amp;'Challan Entry'!L26,""))</f>
        <v/>
      </c>
      <c r="D74" s="81" t="str">
        <f aca="false">IF('Challan Entry'!B26="","",'Challan Entry'!C26)</f>
        <v/>
      </c>
      <c r="E74" s="83" t="str">
        <f aca="false">IF('Challan Entry'!B26="","",'Challan Entry'!D26)</f>
        <v/>
      </c>
      <c r="F74" s="81" t="str">
        <f aca="false">IF('Challan Entry'!B26="","",'Challan Entry'!E26)</f>
        <v/>
      </c>
      <c r="G74" s="84" t="str">
        <f aca="false">IF('Challan Entry'!B26="","",'Challan Entry'!F26)</f>
        <v/>
      </c>
      <c r="H74" s="84" t="str">
        <f aca="false">IF('Challan Entry'!B26="","",'Challan Entry'!G26)</f>
        <v/>
      </c>
      <c r="I74" s="85" t="str">
        <f aca="false">IF('Challan Entry'!B26="","",'Challan Entry'!H26)</f>
        <v/>
      </c>
      <c r="J74" s="84" t="str">
        <f aca="false">IF('Challan Entry'!B26="","",'Challan Entry'!I26)</f>
        <v/>
      </c>
      <c r="K74" s="84" t="str">
        <f aca="false">IF('Challan Entry'!B26="","",'Challan Entry'!J26)</f>
        <v/>
      </c>
      <c r="L74" s="84" t="str">
        <f aca="false">IF('Challan Entry'!B26="","",'Challan Entry'!K26)</f>
        <v/>
      </c>
    </row>
    <row r="75" customFormat="false" ht="15" hidden="false" customHeight="false" outlineLevel="0" collapsed="false">
      <c r="B75" s="81" t="str">
        <f aca="false">IF('Challan Entry'!B27="","",'Challan Entry'!A27)</f>
        <v/>
      </c>
      <c r="C75" s="82" t="str">
        <f aca="false">IF('Challan Entry'!B27="","",'Challan Entry'!B27&amp;IF('Challan Entry'!L27&lt;&gt;""," – "&amp;'Challan Entry'!L27,""))</f>
        <v/>
      </c>
      <c r="D75" s="81" t="str">
        <f aca="false">IF('Challan Entry'!B27="","",'Challan Entry'!C27)</f>
        <v/>
      </c>
      <c r="E75" s="83" t="str">
        <f aca="false">IF('Challan Entry'!B27="","",'Challan Entry'!D27)</f>
        <v/>
      </c>
      <c r="F75" s="81" t="str">
        <f aca="false">IF('Challan Entry'!B27="","",'Challan Entry'!E27)</f>
        <v/>
      </c>
      <c r="G75" s="84" t="str">
        <f aca="false">IF('Challan Entry'!B27="","",'Challan Entry'!F27)</f>
        <v/>
      </c>
      <c r="H75" s="84" t="str">
        <f aca="false">IF('Challan Entry'!B27="","",'Challan Entry'!G27)</f>
        <v/>
      </c>
      <c r="I75" s="85" t="str">
        <f aca="false">IF('Challan Entry'!B27="","",'Challan Entry'!H27)</f>
        <v/>
      </c>
      <c r="J75" s="84" t="str">
        <f aca="false">IF('Challan Entry'!B27="","",'Challan Entry'!I27)</f>
        <v/>
      </c>
      <c r="K75" s="84" t="str">
        <f aca="false">IF('Challan Entry'!B27="","",'Challan Entry'!J27)</f>
        <v/>
      </c>
      <c r="L75" s="84" t="str">
        <f aca="false">IF('Challan Entry'!B27="","",'Challan Entry'!K27)</f>
        <v/>
      </c>
    </row>
    <row r="76" customFormat="false" ht="15" hidden="false" customHeight="false" outlineLevel="0" collapsed="false">
      <c r="B76" s="81" t="str">
        <f aca="false">IF('Challan Entry'!B28="","",'Challan Entry'!A28)</f>
        <v/>
      </c>
      <c r="C76" s="82" t="str">
        <f aca="false">IF('Challan Entry'!B28="","",'Challan Entry'!B28&amp;IF('Challan Entry'!L28&lt;&gt;""," – "&amp;'Challan Entry'!L28,""))</f>
        <v/>
      </c>
      <c r="D76" s="81" t="str">
        <f aca="false">IF('Challan Entry'!B28="","",'Challan Entry'!C28)</f>
        <v/>
      </c>
      <c r="E76" s="83" t="str">
        <f aca="false">IF('Challan Entry'!B28="","",'Challan Entry'!D28)</f>
        <v/>
      </c>
      <c r="F76" s="81" t="str">
        <f aca="false">IF('Challan Entry'!B28="","",'Challan Entry'!E28)</f>
        <v/>
      </c>
      <c r="G76" s="84" t="str">
        <f aca="false">IF('Challan Entry'!B28="","",'Challan Entry'!F28)</f>
        <v/>
      </c>
      <c r="H76" s="84" t="str">
        <f aca="false">IF('Challan Entry'!B28="","",'Challan Entry'!G28)</f>
        <v/>
      </c>
      <c r="I76" s="85" t="str">
        <f aca="false">IF('Challan Entry'!B28="","",'Challan Entry'!H28)</f>
        <v/>
      </c>
      <c r="J76" s="84" t="str">
        <f aca="false">IF('Challan Entry'!B28="","",'Challan Entry'!I28)</f>
        <v/>
      </c>
      <c r="K76" s="84" t="str">
        <f aca="false">IF('Challan Entry'!B28="","",'Challan Entry'!J28)</f>
        <v/>
      </c>
      <c r="L76" s="84" t="str">
        <f aca="false">IF('Challan Entry'!B28="","",'Challan Entry'!K28)</f>
        <v/>
      </c>
    </row>
    <row r="77" customFormat="false" ht="15" hidden="false" customHeight="true" outlineLevel="0" collapsed="false">
      <c r="B77" s="86" t="s">
        <v>155</v>
      </c>
      <c r="C77" s="86"/>
      <c r="D77" s="86"/>
      <c r="E77" s="87"/>
      <c r="F77" s="88"/>
      <c r="G77" s="88"/>
      <c r="H77" s="89" t="n">
        <f aca="false">'Challan Entry'!G29</f>
        <v>106867.5</v>
      </c>
      <c r="I77" s="88"/>
      <c r="J77" s="89" t="n">
        <f aca="false">'Challan Entry'!I29</f>
        <v>0</v>
      </c>
      <c r="K77" s="89" t="n">
        <f aca="false">'Challan Entry'!J29</f>
        <v>0</v>
      </c>
      <c r="L77" s="89" t="n">
        <f aca="false">'Challan Entry'!K29</f>
        <v>0</v>
      </c>
    </row>
    <row r="78" customFormat="false" ht="15" hidden="false" customHeight="false" outlineLevel="0" collapsed="false">
      <c r="B78" s="90" t="s">
        <v>182</v>
      </c>
      <c r="C78" s="90"/>
      <c r="D78" s="90"/>
      <c r="E78" s="90"/>
      <c r="F78" s="90"/>
      <c r="G78" s="90"/>
      <c r="H78" s="91" t="n">
        <f aca="false">'Challan Entry'!E31</f>
        <v>106867.5</v>
      </c>
      <c r="I78" s="91"/>
      <c r="J78" s="91"/>
      <c r="K78" s="91"/>
      <c r="L78" s="91"/>
    </row>
    <row r="79" customFormat="false" ht="15" hidden="false" customHeight="false" outlineLevel="0" collapsed="false">
      <c r="B79" s="92" t="str">
        <f aca="false">'Challan Entry'!G31</f>
        <v>Rupees One Lakh Six Thousand Eight Hundred and Sixty-Seven and Fifty Paise Only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</row>
    <row r="80" customFormat="false" ht="15" hidden="false" customHeight="false" outlineLevel="0" collapsed="false">
      <c r="B80" s="93" t="str">
        <f aca="false">IF('Challan Entry'!C8="Yes","","GST not charged – movement is not a supply (value shown for transport/record only).")</f>
        <v>GST not charged – movement is not a supply (value shown for transport/record only).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</row>
    <row r="81" customFormat="false" ht="15" hidden="false" customHeight="false" outlineLevel="0" collapsed="false">
      <c r="B81" s="94" t="str">
        <f aca="false">"Remarks: "&amp;'Challan Entry'!C15&amp;IF('Challan Entry'!C9="Yes","   |   Returnable – expected back by "&amp;TEXT('Challan Entry'!C10,"dd-mmm-yyyy"),"")</f>
        <v>Remarks: Material sent for powder coating. To be returned after processing.   |   Returnable – expected back by 15-Nov-2026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</row>
    <row r="82" customFormat="false" ht="15" hidden="false" customHeight="false" outlineLevel="0" collapsed="false"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</row>
    <row r="85" customFormat="false" ht="15" hidden="false" customHeight="true" outlineLevel="0" collapsed="false">
      <c r="B85" s="93" t="s">
        <v>183</v>
      </c>
      <c r="C85" s="93"/>
      <c r="D85" s="93"/>
      <c r="E85" s="93"/>
      <c r="I85" s="95" t="str">
        <f aca="false">"For "&amp;'Company Details'!C3</f>
        <v>For Xplore Excel Industries</v>
      </c>
      <c r="J85" s="95"/>
      <c r="K85" s="95"/>
      <c r="L85" s="95"/>
    </row>
    <row r="88" customFormat="false" ht="15" hidden="false" customHeight="false" outlineLevel="0" collapsed="false">
      <c r="B88" s="96"/>
      <c r="C88" s="96"/>
      <c r="D88" s="96"/>
      <c r="E88" s="96"/>
      <c r="I88" s="96"/>
      <c r="J88" s="96"/>
      <c r="K88" s="96"/>
      <c r="L88" s="96"/>
    </row>
    <row r="89" customFormat="false" ht="15" hidden="false" customHeight="true" outlineLevel="0" collapsed="false">
      <c r="B89" s="72" t="s">
        <v>184</v>
      </c>
      <c r="C89" s="72"/>
      <c r="D89" s="72"/>
      <c r="E89" s="72"/>
      <c r="I89" s="72" t="s">
        <v>185</v>
      </c>
      <c r="J89" s="72"/>
      <c r="K89" s="72"/>
      <c r="L89" s="72"/>
    </row>
    <row r="91" customFormat="false" ht="15" hidden="false" customHeight="true" outlineLevel="0" collapsed="false">
      <c r="B91" s="97" t="s">
        <v>186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</row>
    <row r="94" customFormat="false" ht="15" hidden="false" customHeight="false" outlineLevel="0" collapsed="false">
      <c r="B94" s="68" t="s">
        <v>188</v>
      </c>
      <c r="C94" s="68"/>
      <c r="D94" s="68"/>
      <c r="E94" s="68"/>
      <c r="F94" s="68"/>
      <c r="G94" s="68"/>
      <c r="H94" s="68"/>
      <c r="I94" s="68"/>
      <c r="J94" s="68"/>
      <c r="K94" s="68"/>
      <c r="L94" s="68"/>
    </row>
    <row r="95" customFormat="false" ht="30" hidden="false" customHeight="true" outlineLevel="0" collapsed="false">
      <c r="B95" s="24" t="s">
        <v>167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customFormat="false" ht="15" hidden="false" customHeight="true" outlineLevel="0" collapsed="false">
      <c r="B96" s="69" t="s">
        <v>168</v>
      </c>
      <c r="C96" s="69"/>
      <c r="D96" s="69"/>
      <c r="E96" s="69"/>
      <c r="F96" s="69"/>
      <c r="G96" s="69"/>
      <c r="H96" s="69"/>
      <c r="I96" s="69"/>
      <c r="J96" s="69"/>
      <c r="K96" s="69"/>
      <c r="L96" s="69"/>
    </row>
    <row r="97" customFormat="false" ht="21.75" hidden="false" customHeight="true" outlineLevel="0" collapsed="false">
      <c r="B97" s="70" t="str">
        <f aca="false">'Company Details'!C3</f>
        <v>Xplore Excel Industries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</row>
    <row r="98" customFormat="false" ht="15" hidden="false" customHeight="false" outlineLevel="0" collapsed="false">
      <c r="B98" s="71" t="str">
        <f aca="false">'Company Details'!C4</f>
        <v>Plot 21, Industrial Area, Phase II, Hoshiarpur - 146001</v>
      </c>
      <c r="C98" s="71"/>
      <c r="D98" s="71"/>
      <c r="E98" s="71"/>
      <c r="F98" s="71"/>
      <c r="G98" s="71"/>
      <c r="H98" s="71"/>
      <c r="I98" s="71"/>
      <c r="J98" s="71"/>
      <c r="K98" s="71"/>
      <c r="L98" s="71"/>
    </row>
    <row r="99" customFormat="false" ht="15" hidden="false" customHeight="false" outlineLevel="0" collapsed="false">
      <c r="B99" s="72" t="str">
        <f aca="false">"GSTIN: "&amp;'Company Details'!C5&amp;"   |   State: "&amp;'Company Details'!C6&amp;" ("&amp;'Company Details'!C11&amp;")   |   Ph: "&amp;'Company Details'!C7</f>
        <v>GSTIN: 03AABCX1234K1Z5   |   State: Punjab (03)   |   Ph: +91 98765 43210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</row>
    <row r="101" customFormat="false" ht="15" hidden="false" customHeight="true" outlineLevel="0" collapsed="false">
      <c r="B101" s="73" t="s">
        <v>110</v>
      </c>
      <c r="C101" s="73"/>
      <c r="D101" s="74" t="str">
        <f aca="false">'Challan Entry'!C4</f>
        <v>DC/26-27/0007</v>
      </c>
      <c r="E101" s="74"/>
      <c r="F101" s="74"/>
      <c r="G101" s="74"/>
      <c r="H101" s="73" t="s">
        <v>169</v>
      </c>
      <c r="I101" s="73"/>
      <c r="J101" s="74" t="str">
        <f aca="false">'Challan Entry'!C11</f>
        <v>Road</v>
      </c>
      <c r="K101" s="74"/>
      <c r="L101" s="74"/>
    </row>
    <row r="102" customFormat="false" ht="15" hidden="false" customHeight="true" outlineLevel="0" collapsed="false">
      <c r="B102" s="73" t="s">
        <v>114</v>
      </c>
      <c r="C102" s="73"/>
      <c r="D102" s="75" t="n">
        <f aca="false">'Challan Entry'!C5</f>
        <v>46298</v>
      </c>
      <c r="E102" s="75"/>
      <c r="F102" s="75"/>
      <c r="G102" s="75"/>
      <c r="H102" s="73" t="s">
        <v>134</v>
      </c>
      <c r="I102" s="73"/>
      <c r="J102" s="74" t="str">
        <f aca="false">'Challan Entry'!C12</f>
        <v>PB07 AB 1234</v>
      </c>
      <c r="K102" s="74"/>
      <c r="L102" s="74"/>
    </row>
    <row r="103" customFormat="false" ht="15" hidden="false" customHeight="true" outlineLevel="0" collapsed="false">
      <c r="B103" s="73" t="s">
        <v>161</v>
      </c>
      <c r="C103" s="73"/>
      <c r="D103" s="74" t="str">
        <f aca="false">'Challan Entry'!C6</f>
        <v>Job work – sent to job worker</v>
      </c>
      <c r="E103" s="74"/>
      <c r="F103" s="74"/>
      <c r="G103" s="74"/>
      <c r="H103" s="73" t="s">
        <v>170</v>
      </c>
      <c r="I103" s="73"/>
      <c r="J103" s="74" t="str">
        <f aca="false">'Challan Entry'!C13</f>
        <v>Doaba Roadways, LR 55821</v>
      </c>
      <c r="K103" s="74"/>
      <c r="L103" s="74"/>
    </row>
    <row r="104" customFormat="false" ht="15" hidden="false" customHeight="true" outlineLevel="0" collapsed="false">
      <c r="B104" s="73" t="s">
        <v>171</v>
      </c>
      <c r="C104" s="73"/>
      <c r="D104" s="74" t="str">
        <f aca="false">'Challan Entry'!O9</f>
        <v>Haryana (06)</v>
      </c>
      <c r="E104" s="74"/>
      <c r="F104" s="74"/>
      <c r="G104" s="74"/>
      <c r="H104" s="73" t="s">
        <v>138</v>
      </c>
      <c r="I104" s="73"/>
      <c r="J104" s="74" t="str">
        <f aca="false">IF('Challan Entry'!C14="","—",'Challan Entry'!C14)</f>
        <v>—</v>
      </c>
      <c r="K104" s="74"/>
      <c r="L104" s="74"/>
    </row>
    <row r="106" customFormat="false" ht="15" hidden="false" customHeight="true" outlineLevel="0" collapsed="false">
      <c r="B106" s="76" t="s">
        <v>172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</row>
    <row r="107" customFormat="false" ht="15" hidden="false" customHeight="true" outlineLevel="0" collapsed="false">
      <c r="B107" s="77" t="s">
        <v>173</v>
      </c>
      <c r="C107" s="77"/>
      <c r="D107" s="78" t="str">
        <f aca="false">'Challan Entry'!C7</f>
        <v>Precision Coaters Pvt. Ltd.</v>
      </c>
      <c r="E107" s="78"/>
      <c r="F107" s="78"/>
      <c r="G107" s="78"/>
      <c r="H107" s="78"/>
      <c r="I107" s="78"/>
      <c r="J107" s="78"/>
      <c r="K107" s="78"/>
      <c r="L107" s="78"/>
    </row>
    <row r="108" customFormat="false" ht="15" hidden="false" customHeight="true" outlineLevel="0" collapsed="false">
      <c r="B108" s="77" t="s">
        <v>50</v>
      </c>
      <c r="C108" s="77"/>
      <c r="D108" s="79" t="str">
        <f aca="false">'Challan Entry'!O4</f>
        <v>Sector 24, Industrial Area, Faridabad - 121005</v>
      </c>
      <c r="E108" s="79"/>
      <c r="F108" s="79"/>
      <c r="G108" s="79"/>
      <c r="H108" s="79"/>
      <c r="I108" s="79"/>
      <c r="J108" s="79"/>
      <c r="K108" s="79"/>
      <c r="L108" s="79"/>
    </row>
    <row r="109" customFormat="false" ht="15" hidden="false" customHeight="true" outlineLevel="0" collapsed="false">
      <c r="B109" s="77" t="s">
        <v>71</v>
      </c>
      <c r="C109" s="77"/>
      <c r="D109" s="79" t="str">
        <f aca="false">IF('Challan Entry'!O5="","Unregistered",'Challan Entry'!O5)</f>
        <v>06AACCP4321M1Z8</v>
      </c>
      <c r="E109" s="79"/>
      <c r="F109" s="79"/>
      <c r="G109" s="79"/>
      <c r="H109" s="79"/>
      <c r="I109" s="79"/>
      <c r="J109" s="79"/>
      <c r="K109" s="79"/>
      <c r="L109" s="79"/>
    </row>
    <row r="110" customFormat="false" ht="15" hidden="false" customHeight="true" outlineLevel="0" collapsed="false">
      <c r="B110" s="77" t="s">
        <v>174</v>
      </c>
      <c r="C110" s="77"/>
      <c r="D110" s="79" t="str">
        <f aca="false">'Challan Entry'!O6&amp;" ("&amp;'Challan Entry'!O7&amp;")"</f>
        <v>Haryana (06)</v>
      </c>
      <c r="E110" s="79"/>
      <c r="F110" s="79"/>
      <c r="G110" s="79"/>
      <c r="H110" s="79"/>
      <c r="I110" s="79"/>
      <c r="J110" s="79"/>
      <c r="K110" s="79"/>
      <c r="L110" s="79"/>
    </row>
    <row r="112" customFormat="false" ht="25.5" hidden="false" customHeight="true" outlineLevel="0" collapsed="false">
      <c r="B112" s="80" t="s">
        <v>175</v>
      </c>
      <c r="C112" s="80" t="s">
        <v>176</v>
      </c>
      <c r="D112" s="80" t="s">
        <v>144</v>
      </c>
      <c r="E112" s="80" t="s">
        <v>145</v>
      </c>
      <c r="F112" s="80" t="s">
        <v>92</v>
      </c>
      <c r="G112" s="80" t="s">
        <v>177</v>
      </c>
      <c r="H112" s="80" t="s">
        <v>178</v>
      </c>
      <c r="I112" s="80" t="s">
        <v>148</v>
      </c>
      <c r="J112" s="80" t="s">
        <v>179</v>
      </c>
      <c r="K112" s="80" t="s">
        <v>180</v>
      </c>
      <c r="L112" s="80" t="s">
        <v>181</v>
      </c>
    </row>
    <row r="113" customFormat="false" ht="20.85" hidden="false" customHeight="false" outlineLevel="0" collapsed="false">
      <c r="B113" s="81" t="n">
        <f aca="false">IF('Challan Entry'!B19="","",'Challan Entry'!A19)</f>
        <v>1</v>
      </c>
      <c r="C113" s="82" t="str">
        <f aca="false">IF('Challan Entry'!B19="","",'Challan Entry'!B19&amp;IF('Challan Entry'!L19&lt;&gt;""," – "&amp;'Challan Entry'!L19,""))</f>
        <v>Machined Flange (semi-finished) – Batch 7/B</v>
      </c>
      <c r="D113" s="81" t="str">
        <f aca="false">IF('Challan Entry'!B19="","",'Challan Entry'!C19)</f>
        <v>7307</v>
      </c>
      <c r="E113" s="83" t="n">
        <f aca="false">IF('Challan Entry'!B19="","",'Challan Entry'!D19)</f>
        <v>120</v>
      </c>
      <c r="F113" s="81" t="str">
        <f aca="false">IF('Challan Entry'!B19="","",'Challan Entry'!E19)</f>
        <v>Nos</v>
      </c>
      <c r="G113" s="84" t="n">
        <f aca="false">IF('Challan Entry'!B19="","",'Challan Entry'!F19)</f>
        <v>450</v>
      </c>
      <c r="H113" s="84" t="n">
        <f aca="false">IF('Challan Entry'!B19="","",'Challan Entry'!G19)</f>
        <v>54000</v>
      </c>
      <c r="I113" s="85" t="n">
        <f aca="false">IF('Challan Entry'!B19="","",'Challan Entry'!H19)</f>
        <v>0.18</v>
      </c>
      <c r="J113" s="84" t="n">
        <f aca="false">IF('Challan Entry'!B19="","",'Challan Entry'!I19)</f>
        <v>0</v>
      </c>
      <c r="K113" s="84" t="n">
        <f aca="false">IF('Challan Entry'!B19="","",'Challan Entry'!J19)</f>
        <v>0</v>
      </c>
      <c r="L113" s="84" t="n">
        <f aca="false">IF('Challan Entry'!B19="","",'Challan Entry'!K19)</f>
        <v>0</v>
      </c>
    </row>
    <row r="114" customFormat="false" ht="15" hidden="false" customHeight="false" outlineLevel="0" collapsed="false">
      <c r="B114" s="81" t="n">
        <f aca="false">IF('Challan Entry'!B20="","",'Challan Entry'!A20)</f>
        <v>2</v>
      </c>
      <c r="C114" s="82" t="str">
        <f aca="false">IF('Challan Entry'!B20="","",'Challan Entry'!B20&amp;IF('Challan Entry'!L20&lt;&gt;""," – "&amp;'Challan Entry'!L20,""))</f>
        <v>Aluminium Sheet 2 mm – Cut sizes</v>
      </c>
      <c r="D114" s="81" t="str">
        <f aca="false">IF('Challan Entry'!B20="","",'Challan Entry'!C20)</f>
        <v>7606</v>
      </c>
      <c r="E114" s="83" t="n">
        <f aca="false">IF('Challan Entry'!B20="","",'Challan Entry'!D20)</f>
        <v>85.5</v>
      </c>
      <c r="F114" s="81" t="str">
        <f aca="false">IF('Challan Entry'!B20="","",'Challan Entry'!E20)</f>
        <v>Kg</v>
      </c>
      <c r="G114" s="84" t="n">
        <f aca="false">IF('Challan Entry'!B20="","",'Challan Entry'!F20)</f>
        <v>285</v>
      </c>
      <c r="H114" s="84" t="n">
        <f aca="false">IF('Challan Entry'!B20="","",'Challan Entry'!G20)</f>
        <v>24367.5</v>
      </c>
      <c r="I114" s="85" t="n">
        <f aca="false">IF('Challan Entry'!B20="","",'Challan Entry'!H20)</f>
        <v>0.18</v>
      </c>
      <c r="J114" s="84" t="n">
        <f aca="false">IF('Challan Entry'!B20="","",'Challan Entry'!I20)</f>
        <v>0</v>
      </c>
      <c r="K114" s="84" t="n">
        <f aca="false">IF('Challan Entry'!B20="","",'Challan Entry'!J20)</f>
        <v>0</v>
      </c>
      <c r="L114" s="84" t="n">
        <f aca="false">IF('Challan Entry'!B20="","",'Challan Entry'!K20)</f>
        <v>0</v>
      </c>
    </row>
    <row r="115" customFormat="false" ht="15" hidden="false" customHeight="false" outlineLevel="0" collapsed="false">
      <c r="B115" s="81" t="n">
        <f aca="false">IF('Challan Entry'!B21="","",'Challan Entry'!A21)</f>
        <v>3</v>
      </c>
      <c r="C115" s="82" t="str">
        <f aca="false">IF('Challan Entry'!B21="","",'Challan Entry'!B21&amp;IF('Challan Entry'!L21&lt;&gt;""," – "&amp;'Challan Entry'!L21,""))</f>
        <v>Brass Fittings</v>
      </c>
      <c r="D115" s="81" t="str">
        <f aca="false">IF('Challan Entry'!B21="","",'Challan Entry'!C21)</f>
        <v>7412</v>
      </c>
      <c r="E115" s="83" t="n">
        <f aca="false">IF('Challan Entry'!B21="","",'Challan Entry'!D21)</f>
        <v>300</v>
      </c>
      <c r="F115" s="81" t="str">
        <f aca="false">IF('Challan Entry'!B21="","",'Challan Entry'!E21)</f>
        <v>Nos</v>
      </c>
      <c r="G115" s="84" t="n">
        <f aca="false">IF('Challan Entry'!B21="","",'Challan Entry'!F21)</f>
        <v>95</v>
      </c>
      <c r="H115" s="84" t="n">
        <f aca="false">IF('Challan Entry'!B21="","",'Challan Entry'!G21)</f>
        <v>28500</v>
      </c>
      <c r="I115" s="85" t="n">
        <f aca="false">IF('Challan Entry'!B21="","",'Challan Entry'!H21)</f>
        <v>0.18</v>
      </c>
      <c r="J115" s="84" t="n">
        <f aca="false">IF('Challan Entry'!B21="","",'Challan Entry'!I21)</f>
        <v>0</v>
      </c>
      <c r="K115" s="84" t="n">
        <f aca="false">IF('Challan Entry'!B21="","",'Challan Entry'!J21)</f>
        <v>0</v>
      </c>
      <c r="L115" s="84" t="n">
        <f aca="false">IF('Challan Entry'!B21="","",'Challan Entry'!K21)</f>
        <v>0</v>
      </c>
    </row>
    <row r="116" customFormat="false" ht="15" hidden="false" customHeight="false" outlineLevel="0" collapsed="false">
      <c r="B116" s="81" t="str">
        <f aca="false">IF('Challan Entry'!B22="","",'Challan Entry'!A22)</f>
        <v/>
      </c>
      <c r="C116" s="82" t="str">
        <f aca="false">IF('Challan Entry'!B22="","",'Challan Entry'!B22&amp;IF('Challan Entry'!L22&lt;&gt;""," – "&amp;'Challan Entry'!L22,""))</f>
        <v/>
      </c>
      <c r="D116" s="81" t="str">
        <f aca="false">IF('Challan Entry'!B22="","",'Challan Entry'!C22)</f>
        <v/>
      </c>
      <c r="E116" s="83" t="str">
        <f aca="false">IF('Challan Entry'!B22="","",'Challan Entry'!D22)</f>
        <v/>
      </c>
      <c r="F116" s="81" t="str">
        <f aca="false">IF('Challan Entry'!B22="","",'Challan Entry'!E22)</f>
        <v/>
      </c>
      <c r="G116" s="84" t="str">
        <f aca="false">IF('Challan Entry'!B22="","",'Challan Entry'!F22)</f>
        <v/>
      </c>
      <c r="H116" s="84" t="str">
        <f aca="false">IF('Challan Entry'!B22="","",'Challan Entry'!G22)</f>
        <v/>
      </c>
      <c r="I116" s="85" t="str">
        <f aca="false">IF('Challan Entry'!B22="","",'Challan Entry'!H22)</f>
        <v/>
      </c>
      <c r="J116" s="84" t="str">
        <f aca="false">IF('Challan Entry'!B22="","",'Challan Entry'!I22)</f>
        <v/>
      </c>
      <c r="K116" s="84" t="str">
        <f aca="false">IF('Challan Entry'!B22="","",'Challan Entry'!J22)</f>
        <v/>
      </c>
      <c r="L116" s="84" t="str">
        <f aca="false">IF('Challan Entry'!B22="","",'Challan Entry'!K22)</f>
        <v/>
      </c>
    </row>
    <row r="117" customFormat="false" ht="15" hidden="false" customHeight="false" outlineLevel="0" collapsed="false">
      <c r="B117" s="81" t="str">
        <f aca="false">IF('Challan Entry'!B23="","",'Challan Entry'!A23)</f>
        <v/>
      </c>
      <c r="C117" s="82" t="str">
        <f aca="false">IF('Challan Entry'!B23="","",'Challan Entry'!B23&amp;IF('Challan Entry'!L23&lt;&gt;""," – "&amp;'Challan Entry'!L23,""))</f>
        <v/>
      </c>
      <c r="D117" s="81" t="str">
        <f aca="false">IF('Challan Entry'!B23="","",'Challan Entry'!C23)</f>
        <v/>
      </c>
      <c r="E117" s="83" t="str">
        <f aca="false">IF('Challan Entry'!B23="","",'Challan Entry'!D23)</f>
        <v/>
      </c>
      <c r="F117" s="81" t="str">
        <f aca="false">IF('Challan Entry'!B23="","",'Challan Entry'!E23)</f>
        <v/>
      </c>
      <c r="G117" s="84" t="str">
        <f aca="false">IF('Challan Entry'!B23="","",'Challan Entry'!F23)</f>
        <v/>
      </c>
      <c r="H117" s="84" t="str">
        <f aca="false">IF('Challan Entry'!B23="","",'Challan Entry'!G23)</f>
        <v/>
      </c>
      <c r="I117" s="85" t="str">
        <f aca="false">IF('Challan Entry'!B23="","",'Challan Entry'!H23)</f>
        <v/>
      </c>
      <c r="J117" s="84" t="str">
        <f aca="false">IF('Challan Entry'!B23="","",'Challan Entry'!I23)</f>
        <v/>
      </c>
      <c r="K117" s="84" t="str">
        <f aca="false">IF('Challan Entry'!B23="","",'Challan Entry'!J23)</f>
        <v/>
      </c>
      <c r="L117" s="84" t="str">
        <f aca="false">IF('Challan Entry'!B23="","",'Challan Entry'!K23)</f>
        <v/>
      </c>
    </row>
    <row r="118" customFormat="false" ht="15" hidden="false" customHeight="false" outlineLevel="0" collapsed="false">
      <c r="B118" s="81" t="str">
        <f aca="false">IF('Challan Entry'!B24="","",'Challan Entry'!A24)</f>
        <v/>
      </c>
      <c r="C118" s="82" t="str">
        <f aca="false">IF('Challan Entry'!B24="","",'Challan Entry'!B24&amp;IF('Challan Entry'!L24&lt;&gt;""," – "&amp;'Challan Entry'!L24,""))</f>
        <v/>
      </c>
      <c r="D118" s="81" t="str">
        <f aca="false">IF('Challan Entry'!B24="","",'Challan Entry'!C24)</f>
        <v/>
      </c>
      <c r="E118" s="83" t="str">
        <f aca="false">IF('Challan Entry'!B24="","",'Challan Entry'!D24)</f>
        <v/>
      </c>
      <c r="F118" s="81" t="str">
        <f aca="false">IF('Challan Entry'!B24="","",'Challan Entry'!E24)</f>
        <v/>
      </c>
      <c r="G118" s="84" t="str">
        <f aca="false">IF('Challan Entry'!B24="","",'Challan Entry'!F24)</f>
        <v/>
      </c>
      <c r="H118" s="84" t="str">
        <f aca="false">IF('Challan Entry'!B24="","",'Challan Entry'!G24)</f>
        <v/>
      </c>
      <c r="I118" s="85" t="str">
        <f aca="false">IF('Challan Entry'!B24="","",'Challan Entry'!H24)</f>
        <v/>
      </c>
      <c r="J118" s="84" t="str">
        <f aca="false">IF('Challan Entry'!B24="","",'Challan Entry'!I24)</f>
        <v/>
      </c>
      <c r="K118" s="84" t="str">
        <f aca="false">IF('Challan Entry'!B24="","",'Challan Entry'!J24)</f>
        <v/>
      </c>
      <c r="L118" s="84" t="str">
        <f aca="false">IF('Challan Entry'!B24="","",'Challan Entry'!K24)</f>
        <v/>
      </c>
    </row>
    <row r="119" customFormat="false" ht="15" hidden="false" customHeight="false" outlineLevel="0" collapsed="false">
      <c r="B119" s="81" t="str">
        <f aca="false">IF('Challan Entry'!B25="","",'Challan Entry'!A25)</f>
        <v/>
      </c>
      <c r="C119" s="82" t="str">
        <f aca="false">IF('Challan Entry'!B25="","",'Challan Entry'!B25&amp;IF('Challan Entry'!L25&lt;&gt;""," – "&amp;'Challan Entry'!L25,""))</f>
        <v/>
      </c>
      <c r="D119" s="81" t="str">
        <f aca="false">IF('Challan Entry'!B25="","",'Challan Entry'!C25)</f>
        <v/>
      </c>
      <c r="E119" s="83" t="str">
        <f aca="false">IF('Challan Entry'!B25="","",'Challan Entry'!D25)</f>
        <v/>
      </c>
      <c r="F119" s="81" t="str">
        <f aca="false">IF('Challan Entry'!B25="","",'Challan Entry'!E25)</f>
        <v/>
      </c>
      <c r="G119" s="84" t="str">
        <f aca="false">IF('Challan Entry'!B25="","",'Challan Entry'!F25)</f>
        <v/>
      </c>
      <c r="H119" s="84" t="str">
        <f aca="false">IF('Challan Entry'!B25="","",'Challan Entry'!G25)</f>
        <v/>
      </c>
      <c r="I119" s="85" t="str">
        <f aca="false">IF('Challan Entry'!B25="","",'Challan Entry'!H25)</f>
        <v/>
      </c>
      <c r="J119" s="84" t="str">
        <f aca="false">IF('Challan Entry'!B25="","",'Challan Entry'!I25)</f>
        <v/>
      </c>
      <c r="K119" s="84" t="str">
        <f aca="false">IF('Challan Entry'!B25="","",'Challan Entry'!J25)</f>
        <v/>
      </c>
      <c r="L119" s="84" t="str">
        <f aca="false">IF('Challan Entry'!B25="","",'Challan Entry'!K25)</f>
        <v/>
      </c>
    </row>
    <row r="120" customFormat="false" ht="15" hidden="false" customHeight="false" outlineLevel="0" collapsed="false">
      <c r="B120" s="81" t="str">
        <f aca="false">IF('Challan Entry'!B26="","",'Challan Entry'!A26)</f>
        <v/>
      </c>
      <c r="C120" s="82" t="str">
        <f aca="false">IF('Challan Entry'!B26="","",'Challan Entry'!B26&amp;IF('Challan Entry'!L26&lt;&gt;""," – "&amp;'Challan Entry'!L26,""))</f>
        <v/>
      </c>
      <c r="D120" s="81" t="str">
        <f aca="false">IF('Challan Entry'!B26="","",'Challan Entry'!C26)</f>
        <v/>
      </c>
      <c r="E120" s="83" t="str">
        <f aca="false">IF('Challan Entry'!B26="","",'Challan Entry'!D26)</f>
        <v/>
      </c>
      <c r="F120" s="81" t="str">
        <f aca="false">IF('Challan Entry'!B26="","",'Challan Entry'!E26)</f>
        <v/>
      </c>
      <c r="G120" s="84" t="str">
        <f aca="false">IF('Challan Entry'!B26="","",'Challan Entry'!F26)</f>
        <v/>
      </c>
      <c r="H120" s="84" t="str">
        <f aca="false">IF('Challan Entry'!B26="","",'Challan Entry'!G26)</f>
        <v/>
      </c>
      <c r="I120" s="85" t="str">
        <f aca="false">IF('Challan Entry'!B26="","",'Challan Entry'!H26)</f>
        <v/>
      </c>
      <c r="J120" s="84" t="str">
        <f aca="false">IF('Challan Entry'!B26="","",'Challan Entry'!I26)</f>
        <v/>
      </c>
      <c r="K120" s="84" t="str">
        <f aca="false">IF('Challan Entry'!B26="","",'Challan Entry'!J26)</f>
        <v/>
      </c>
      <c r="L120" s="84" t="str">
        <f aca="false">IF('Challan Entry'!B26="","",'Challan Entry'!K26)</f>
        <v/>
      </c>
    </row>
    <row r="121" customFormat="false" ht="15" hidden="false" customHeight="false" outlineLevel="0" collapsed="false">
      <c r="B121" s="81" t="str">
        <f aca="false">IF('Challan Entry'!B27="","",'Challan Entry'!A27)</f>
        <v/>
      </c>
      <c r="C121" s="82" t="str">
        <f aca="false">IF('Challan Entry'!B27="","",'Challan Entry'!B27&amp;IF('Challan Entry'!L27&lt;&gt;""," – "&amp;'Challan Entry'!L27,""))</f>
        <v/>
      </c>
      <c r="D121" s="81" t="str">
        <f aca="false">IF('Challan Entry'!B27="","",'Challan Entry'!C27)</f>
        <v/>
      </c>
      <c r="E121" s="83" t="str">
        <f aca="false">IF('Challan Entry'!B27="","",'Challan Entry'!D27)</f>
        <v/>
      </c>
      <c r="F121" s="81" t="str">
        <f aca="false">IF('Challan Entry'!B27="","",'Challan Entry'!E27)</f>
        <v/>
      </c>
      <c r="G121" s="84" t="str">
        <f aca="false">IF('Challan Entry'!B27="","",'Challan Entry'!F27)</f>
        <v/>
      </c>
      <c r="H121" s="84" t="str">
        <f aca="false">IF('Challan Entry'!B27="","",'Challan Entry'!G27)</f>
        <v/>
      </c>
      <c r="I121" s="85" t="str">
        <f aca="false">IF('Challan Entry'!B27="","",'Challan Entry'!H27)</f>
        <v/>
      </c>
      <c r="J121" s="84" t="str">
        <f aca="false">IF('Challan Entry'!B27="","",'Challan Entry'!I27)</f>
        <v/>
      </c>
      <c r="K121" s="84" t="str">
        <f aca="false">IF('Challan Entry'!B27="","",'Challan Entry'!J27)</f>
        <v/>
      </c>
      <c r="L121" s="84" t="str">
        <f aca="false">IF('Challan Entry'!B27="","",'Challan Entry'!K27)</f>
        <v/>
      </c>
    </row>
    <row r="122" customFormat="false" ht="15" hidden="false" customHeight="false" outlineLevel="0" collapsed="false">
      <c r="B122" s="81" t="str">
        <f aca="false">IF('Challan Entry'!B28="","",'Challan Entry'!A28)</f>
        <v/>
      </c>
      <c r="C122" s="82" t="str">
        <f aca="false">IF('Challan Entry'!B28="","",'Challan Entry'!B28&amp;IF('Challan Entry'!L28&lt;&gt;""," – "&amp;'Challan Entry'!L28,""))</f>
        <v/>
      </c>
      <c r="D122" s="81" t="str">
        <f aca="false">IF('Challan Entry'!B28="","",'Challan Entry'!C28)</f>
        <v/>
      </c>
      <c r="E122" s="83" t="str">
        <f aca="false">IF('Challan Entry'!B28="","",'Challan Entry'!D28)</f>
        <v/>
      </c>
      <c r="F122" s="81" t="str">
        <f aca="false">IF('Challan Entry'!B28="","",'Challan Entry'!E28)</f>
        <v/>
      </c>
      <c r="G122" s="84" t="str">
        <f aca="false">IF('Challan Entry'!B28="","",'Challan Entry'!F28)</f>
        <v/>
      </c>
      <c r="H122" s="84" t="str">
        <f aca="false">IF('Challan Entry'!B28="","",'Challan Entry'!G28)</f>
        <v/>
      </c>
      <c r="I122" s="85" t="str">
        <f aca="false">IF('Challan Entry'!B28="","",'Challan Entry'!H28)</f>
        <v/>
      </c>
      <c r="J122" s="84" t="str">
        <f aca="false">IF('Challan Entry'!B28="","",'Challan Entry'!I28)</f>
        <v/>
      </c>
      <c r="K122" s="84" t="str">
        <f aca="false">IF('Challan Entry'!B28="","",'Challan Entry'!J28)</f>
        <v/>
      </c>
      <c r="L122" s="84" t="str">
        <f aca="false">IF('Challan Entry'!B28="","",'Challan Entry'!K28)</f>
        <v/>
      </c>
    </row>
    <row r="123" customFormat="false" ht="15" hidden="false" customHeight="true" outlineLevel="0" collapsed="false">
      <c r="B123" s="86" t="s">
        <v>155</v>
      </c>
      <c r="C123" s="86"/>
      <c r="D123" s="86"/>
      <c r="E123" s="87"/>
      <c r="F123" s="88"/>
      <c r="G123" s="88"/>
      <c r="H123" s="89" t="n">
        <f aca="false">'Challan Entry'!G29</f>
        <v>106867.5</v>
      </c>
      <c r="I123" s="88"/>
      <c r="J123" s="89" t="n">
        <f aca="false">'Challan Entry'!I29</f>
        <v>0</v>
      </c>
      <c r="K123" s="89" t="n">
        <f aca="false">'Challan Entry'!J29</f>
        <v>0</v>
      </c>
      <c r="L123" s="89" t="n">
        <f aca="false">'Challan Entry'!K29</f>
        <v>0</v>
      </c>
    </row>
    <row r="124" customFormat="false" ht="15" hidden="false" customHeight="false" outlineLevel="0" collapsed="false">
      <c r="B124" s="90" t="s">
        <v>182</v>
      </c>
      <c r="C124" s="90"/>
      <c r="D124" s="90"/>
      <c r="E124" s="90"/>
      <c r="F124" s="90"/>
      <c r="G124" s="90"/>
      <c r="H124" s="91" t="n">
        <f aca="false">'Challan Entry'!E31</f>
        <v>106867.5</v>
      </c>
      <c r="I124" s="91"/>
      <c r="J124" s="91"/>
      <c r="K124" s="91"/>
      <c r="L124" s="91"/>
    </row>
    <row r="125" customFormat="false" ht="15" hidden="false" customHeight="false" outlineLevel="0" collapsed="false">
      <c r="B125" s="92" t="str">
        <f aca="false">'Challan Entry'!G31</f>
        <v>Rupees One Lakh Six Thousand Eight Hundred and Sixty-Seven and Fifty Paise Only</v>
      </c>
      <c r="C125" s="92"/>
      <c r="D125" s="92"/>
      <c r="E125" s="92"/>
      <c r="F125" s="92"/>
      <c r="G125" s="92"/>
      <c r="H125" s="92"/>
      <c r="I125" s="92"/>
      <c r="J125" s="92"/>
      <c r="K125" s="92"/>
      <c r="L125" s="92"/>
    </row>
    <row r="126" customFormat="false" ht="15" hidden="false" customHeight="false" outlineLevel="0" collapsed="false">
      <c r="B126" s="93" t="str">
        <f aca="false">IF('Challan Entry'!C8="Yes","","GST not charged – movement is not a supply (value shown for transport/record only).")</f>
        <v>GST not charged – movement is not a supply (value shown for transport/record only).</v>
      </c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customFormat="false" ht="15" hidden="false" customHeight="false" outlineLevel="0" collapsed="false">
      <c r="B127" s="94" t="str">
        <f aca="false">"Remarks: "&amp;'Challan Entry'!C15&amp;IF('Challan Entry'!C9="Yes","   |   Returnable – expected back by "&amp;TEXT('Challan Entry'!C10,"dd-mmm-yyyy"),"")</f>
        <v>Remarks: Material sent for powder coating. To be returned after processing.   |   Returnable – expected back by 15-Nov-2026</v>
      </c>
      <c r="C127" s="94"/>
      <c r="D127" s="94"/>
      <c r="E127" s="94"/>
      <c r="F127" s="94"/>
      <c r="G127" s="94"/>
      <c r="H127" s="94"/>
      <c r="I127" s="94"/>
      <c r="J127" s="94"/>
      <c r="K127" s="94"/>
      <c r="L127" s="94"/>
    </row>
    <row r="128" customFormat="false" ht="15" hidden="false" customHeight="false" outlineLevel="0" collapsed="false"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</row>
    <row r="131" customFormat="false" ht="15" hidden="false" customHeight="true" outlineLevel="0" collapsed="false">
      <c r="B131" s="93" t="s">
        <v>183</v>
      </c>
      <c r="C131" s="93"/>
      <c r="D131" s="93"/>
      <c r="E131" s="93"/>
      <c r="I131" s="95" t="str">
        <f aca="false">"For "&amp;'Company Details'!C3</f>
        <v>For Xplore Excel Industries</v>
      </c>
      <c r="J131" s="95"/>
      <c r="K131" s="95"/>
      <c r="L131" s="95"/>
    </row>
    <row r="134" customFormat="false" ht="15" hidden="false" customHeight="false" outlineLevel="0" collapsed="false">
      <c r="B134" s="96"/>
      <c r="C134" s="96"/>
      <c r="D134" s="96"/>
      <c r="E134" s="96"/>
      <c r="I134" s="96"/>
      <c r="J134" s="96"/>
      <c r="K134" s="96"/>
      <c r="L134" s="96"/>
    </row>
    <row r="135" customFormat="false" ht="15" hidden="false" customHeight="true" outlineLevel="0" collapsed="false">
      <c r="B135" s="72" t="s">
        <v>184</v>
      </c>
      <c r="C135" s="72"/>
      <c r="D135" s="72"/>
      <c r="E135" s="72"/>
      <c r="I135" s="72" t="s">
        <v>185</v>
      </c>
      <c r="J135" s="72"/>
      <c r="K135" s="72"/>
      <c r="L135" s="72"/>
    </row>
    <row r="137" customFormat="false" ht="15" hidden="false" customHeight="true" outlineLevel="0" collapsed="false">
      <c r="B137" s="97" t="s">
        <v>186</v>
      </c>
      <c r="C137" s="97"/>
      <c r="D137" s="97"/>
      <c r="E137" s="97"/>
      <c r="F137" s="97"/>
      <c r="G137" s="97"/>
      <c r="H137" s="97"/>
      <c r="I137" s="97"/>
      <c r="J137" s="97"/>
      <c r="K137" s="97"/>
      <c r="L137" s="97"/>
    </row>
  </sheetData>
  <mergeCells count="126">
    <mergeCell ref="B2:L2"/>
    <mergeCell ref="B3:L3"/>
    <mergeCell ref="B4:L4"/>
    <mergeCell ref="B5:L5"/>
    <mergeCell ref="B6:L6"/>
    <mergeCell ref="B7:L7"/>
    <mergeCell ref="B9:C9"/>
    <mergeCell ref="D9:G9"/>
    <mergeCell ref="H9:I9"/>
    <mergeCell ref="J9:L9"/>
    <mergeCell ref="B10:C10"/>
    <mergeCell ref="D10:G10"/>
    <mergeCell ref="H10:I10"/>
    <mergeCell ref="J10:L10"/>
    <mergeCell ref="B11:C11"/>
    <mergeCell ref="D11:G11"/>
    <mergeCell ref="H11:I11"/>
    <mergeCell ref="J11:L11"/>
    <mergeCell ref="B12:C12"/>
    <mergeCell ref="D12:G12"/>
    <mergeCell ref="H12:I12"/>
    <mergeCell ref="J12:L12"/>
    <mergeCell ref="B14:L14"/>
    <mergeCell ref="B15:C15"/>
    <mergeCell ref="D15:L15"/>
    <mergeCell ref="B16:C16"/>
    <mergeCell ref="D16:L16"/>
    <mergeCell ref="B17:C17"/>
    <mergeCell ref="D17:L17"/>
    <mergeCell ref="B18:C18"/>
    <mergeCell ref="D18:L18"/>
    <mergeCell ref="B31:D31"/>
    <mergeCell ref="B32:G32"/>
    <mergeCell ref="H32:L32"/>
    <mergeCell ref="B33:L33"/>
    <mergeCell ref="B34:L34"/>
    <mergeCell ref="B35:L36"/>
    <mergeCell ref="B39:E39"/>
    <mergeCell ref="I39:L39"/>
    <mergeCell ref="B43:E43"/>
    <mergeCell ref="I43:L43"/>
    <mergeCell ref="B45:L45"/>
    <mergeCell ref="B48:L48"/>
    <mergeCell ref="B49:L49"/>
    <mergeCell ref="B50:L50"/>
    <mergeCell ref="B51:L51"/>
    <mergeCell ref="B52:L52"/>
    <mergeCell ref="B53:L53"/>
    <mergeCell ref="B55:C55"/>
    <mergeCell ref="D55:G55"/>
    <mergeCell ref="H55:I55"/>
    <mergeCell ref="J55:L55"/>
    <mergeCell ref="B56:C56"/>
    <mergeCell ref="D56:G56"/>
    <mergeCell ref="H56:I56"/>
    <mergeCell ref="J56:L56"/>
    <mergeCell ref="B57:C57"/>
    <mergeCell ref="D57:G57"/>
    <mergeCell ref="H57:I57"/>
    <mergeCell ref="J57:L57"/>
    <mergeCell ref="B58:C58"/>
    <mergeCell ref="D58:G58"/>
    <mergeCell ref="H58:I58"/>
    <mergeCell ref="J58:L58"/>
    <mergeCell ref="B60:L60"/>
    <mergeCell ref="B61:C61"/>
    <mergeCell ref="D61:L61"/>
    <mergeCell ref="B62:C62"/>
    <mergeCell ref="D62:L62"/>
    <mergeCell ref="B63:C63"/>
    <mergeCell ref="D63:L63"/>
    <mergeCell ref="B64:C64"/>
    <mergeCell ref="D64:L64"/>
    <mergeCell ref="B77:D77"/>
    <mergeCell ref="B78:G78"/>
    <mergeCell ref="H78:L78"/>
    <mergeCell ref="B79:L79"/>
    <mergeCell ref="B80:L80"/>
    <mergeCell ref="B81:L82"/>
    <mergeCell ref="B85:E85"/>
    <mergeCell ref="I85:L85"/>
    <mergeCell ref="B89:E89"/>
    <mergeCell ref="I89:L89"/>
    <mergeCell ref="B91:L91"/>
    <mergeCell ref="B94:L94"/>
    <mergeCell ref="B95:L95"/>
    <mergeCell ref="B96:L96"/>
    <mergeCell ref="B97:L97"/>
    <mergeCell ref="B98:L98"/>
    <mergeCell ref="B99:L99"/>
    <mergeCell ref="B101:C101"/>
    <mergeCell ref="D101:G101"/>
    <mergeCell ref="H101:I101"/>
    <mergeCell ref="J101:L101"/>
    <mergeCell ref="B102:C102"/>
    <mergeCell ref="D102:G102"/>
    <mergeCell ref="H102:I102"/>
    <mergeCell ref="J102:L102"/>
    <mergeCell ref="B103:C103"/>
    <mergeCell ref="D103:G103"/>
    <mergeCell ref="H103:I103"/>
    <mergeCell ref="J103:L103"/>
    <mergeCell ref="B104:C104"/>
    <mergeCell ref="D104:G104"/>
    <mergeCell ref="H104:I104"/>
    <mergeCell ref="J104:L104"/>
    <mergeCell ref="B106:L106"/>
    <mergeCell ref="B107:C107"/>
    <mergeCell ref="D107:L107"/>
    <mergeCell ref="B108:C108"/>
    <mergeCell ref="D108:L108"/>
    <mergeCell ref="B109:C109"/>
    <mergeCell ref="D109:L109"/>
    <mergeCell ref="B110:C110"/>
    <mergeCell ref="D110:L110"/>
    <mergeCell ref="B123:D123"/>
    <mergeCell ref="B124:G124"/>
    <mergeCell ref="H124:L124"/>
    <mergeCell ref="B125:L125"/>
    <mergeCell ref="B126:L126"/>
    <mergeCell ref="B127:L128"/>
    <mergeCell ref="B131:E131"/>
    <mergeCell ref="I131:L131"/>
    <mergeCell ref="B135:E135"/>
    <mergeCell ref="I135:L135"/>
    <mergeCell ref="B137:L137"/>
  </mergeCells>
  <hyperlinks>
    <hyperlink ref="B1" r:id="rId1" location="'Dashboard'!A1" display="◄ BACK TO DASHBOARD"/>
  </hyperlinks>
  <printOptions headings="false" gridLines="false" gridLinesSet="true" horizontalCentered="true" verticalCentered="false"/>
  <pageMargins left="0.75" right="0.75" top="0.4" bottom="0.4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47" man="true" max="16383" min="0"/>
    <brk id="93" man="true" max="16383" min="0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K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3" min="3" style="0" width="28"/>
    <col collapsed="false" customWidth="true" hidden="false" outlineLevel="0" max="4" min="4" style="0" width="34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26"/>
    <col collapsed="false" customWidth="true" hidden="false" outlineLevel="0" max="8" min="8" style="0" width="14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26"/>
  </cols>
  <sheetData>
    <row r="1" customFormat="false" ht="15" hidden="false" customHeight="false" outlineLevel="0" collapsed="false">
      <c r="A1" s="16" t="s">
        <v>19</v>
      </c>
    </row>
    <row r="2" customFormat="false" ht="27.75" hidden="false" customHeight="true" outlineLevel="0" collapsed="false">
      <c r="A2" s="32" t="s">
        <v>189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customFormat="false" ht="30" hidden="false" customHeight="true" outlineLevel="0" collapsed="false">
      <c r="A3" s="98" t="s">
        <v>190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customFormat="false" ht="39.75" hidden="false" customHeight="true" outlineLevel="0" collapsed="false">
      <c r="A4" s="33" t="s">
        <v>110</v>
      </c>
      <c r="B4" s="33" t="s">
        <v>159</v>
      </c>
      <c r="C4" s="33" t="s">
        <v>160</v>
      </c>
      <c r="D4" s="33" t="s">
        <v>161</v>
      </c>
      <c r="E4" s="33" t="s">
        <v>191</v>
      </c>
      <c r="F4" s="33" t="s">
        <v>127</v>
      </c>
      <c r="G4" s="33" t="s">
        <v>192</v>
      </c>
      <c r="H4" s="33" t="s">
        <v>164</v>
      </c>
      <c r="I4" s="33" t="s">
        <v>193</v>
      </c>
      <c r="J4" s="33" t="s">
        <v>194</v>
      </c>
      <c r="K4" s="33" t="s">
        <v>195</v>
      </c>
    </row>
    <row r="5" customFormat="false" ht="15" hidden="false" customHeight="false" outlineLevel="0" collapsed="false">
      <c r="A5" s="99" t="s">
        <v>196</v>
      </c>
      <c r="B5" s="100" t="n">
        <v>45884</v>
      </c>
      <c r="C5" s="101" t="s">
        <v>74</v>
      </c>
      <c r="D5" s="101" t="s">
        <v>117</v>
      </c>
      <c r="E5" s="102" t="n">
        <v>48500</v>
      </c>
      <c r="F5" s="99" t="s">
        <v>128</v>
      </c>
      <c r="G5" s="99" t="s">
        <v>197</v>
      </c>
      <c r="H5" s="100" t="n">
        <v>45930</v>
      </c>
      <c r="I5" s="103"/>
      <c r="J5" s="104" t="n">
        <f aca="false">IF(OR(A5="",G5=""),"",B5+IF(LEFT(G5,7)="Capital",1095,365))</f>
        <v>46249</v>
      </c>
      <c r="K5" s="37" t="str">
        <f aca="true">IF(A5="","",IF(F5&lt;&gt;"Yes","Closed",IF(I5&lt;&gt;"","Returned",IF(AND(J5&lt;&gt;"",TODAY()&gt;J5),"OVERDUE – deemed supply",IF(AND(H5&lt;&gt;"",TODAY()&gt;H5),"Pending – past expected date","Pending")))))</f>
        <v>OVERDUE – deemed supply</v>
      </c>
    </row>
    <row r="6" customFormat="false" ht="15" hidden="false" customHeight="false" outlineLevel="0" collapsed="false">
      <c r="A6" s="99" t="s">
        <v>198</v>
      </c>
      <c r="B6" s="100" t="n">
        <v>46175</v>
      </c>
      <c r="C6" s="101" t="s">
        <v>74</v>
      </c>
      <c r="D6" s="101" t="s">
        <v>117</v>
      </c>
      <c r="E6" s="102" t="n">
        <v>73200</v>
      </c>
      <c r="F6" s="99" t="s">
        <v>128</v>
      </c>
      <c r="G6" s="99" t="s">
        <v>197</v>
      </c>
      <c r="H6" s="100" t="n">
        <v>46218</v>
      </c>
      <c r="I6" s="103" t="n">
        <v>46215</v>
      </c>
      <c r="J6" s="104" t="n">
        <f aca="false">IF(OR(A6="",G6=""),"",B6+IF(LEFT(G6,7)="Capital",1095,365))</f>
        <v>46540</v>
      </c>
      <c r="K6" s="37" t="str">
        <f aca="true">IF(A6="","",IF(F6&lt;&gt;"Yes","Closed",IF(I6&lt;&gt;"","Returned",IF(AND(J6&lt;&gt;"",TODAY()&gt;J6),"OVERDUE – deemed supply",IF(AND(H6&lt;&gt;"",TODAY()&gt;H6),"Pending – past expected date","Pending")))))</f>
        <v>Returned</v>
      </c>
    </row>
    <row r="7" customFormat="false" ht="15" hidden="false" customHeight="false" outlineLevel="0" collapsed="false">
      <c r="A7" s="99" t="s">
        <v>199</v>
      </c>
      <c r="B7" s="100" t="n">
        <v>46275</v>
      </c>
      <c r="C7" s="101" t="s">
        <v>83</v>
      </c>
      <c r="D7" s="101" t="s">
        <v>200</v>
      </c>
      <c r="E7" s="102" t="n">
        <v>126000</v>
      </c>
      <c r="F7" s="99" t="s">
        <v>128</v>
      </c>
      <c r="G7" s="99"/>
      <c r="H7" s="100" t="n">
        <v>46290</v>
      </c>
      <c r="I7" s="103"/>
      <c r="J7" s="104" t="str">
        <f aca="false">IF(OR(A7="",G7=""),"",B7+IF(LEFT(G7,7)="Capital",1095,365))</f>
        <v/>
      </c>
      <c r="K7" s="37" t="str">
        <f aca="true">IF(A7="","",IF(F7&lt;&gt;"Yes","Closed",IF(I7&lt;&gt;"","Returned",IF(AND(J7&lt;&gt;"",TODAY()&gt;J7),"OVERDUE – deemed supply",IF(AND(H7&lt;&gt;"",TODAY()&gt;H7),"Pending – past expected date","Pending")))))</f>
        <v>Pending – past expected date</v>
      </c>
    </row>
    <row r="8" customFormat="false" ht="15" hidden="false" customHeight="false" outlineLevel="0" collapsed="false">
      <c r="A8" s="99"/>
      <c r="B8" s="100"/>
      <c r="C8" s="101"/>
      <c r="D8" s="101"/>
      <c r="E8" s="102"/>
      <c r="F8" s="99"/>
      <c r="G8" s="99"/>
      <c r="H8" s="100"/>
      <c r="I8" s="103"/>
      <c r="J8" s="104" t="str">
        <f aca="false">IF(OR(A8="",G8=""),"",B8+IF(LEFT(G8,7)="Capital",1095,365))</f>
        <v/>
      </c>
      <c r="K8" s="37" t="str">
        <f aca="true">IF(A8="","",IF(F8&lt;&gt;"Yes","Closed",IF(I8&lt;&gt;"","Returned",IF(AND(J8&lt;&gt;"",TODAY()&gt;J8),"OVERDUE – deemed supply",IF(AND(H8&lt;&gt;"",TODAY()&gt;H8),"Pending – past expected date","Pending")))))</f>
        <v/>
      </c>
    </row>
    <row r="9" customFormat="false" ht="15" hidden="false" customHeight="false" outlineLevel="0" collapsed="false">
      <c r="A9" s="99"/>
      <c r="B9" s="100"/>
      <c r="C9" s="101"/>
      <c r="D9" s="101"/>
      <c r="E9" s="102"/>
      <c r="F9" s="99"/>
      <c r="G9" s="99"/>
      <c r="H9" s="100"/>
      <c r="I9" s="103"/>
      <c r="J9" s="104" t="str">
        <f aca="false">IF(OR(A9="",G9=""),"",B9+IF(LEFT(G9,7)="Capital",1095,365))</f>
        <v/>
      </c>
      <c r="K9" s="37" t="str">
        <f aca="true">IF(A9="","",IF(F9&lt;&gt;"Yes","Closed",IF(I9&lt;&gt;"","Returned",IF(AND(J9&lt;&gt;"",TODAY()&gt;J9),"OVERDUE – deemed supply",IF(AND(H9&lt;&gt;"",TODAY()&gt;H9),"Pending – past expected date","Pending")))))</f>
        <v/>
      </c>
    </row>
    <row r="10" customFormat="false" ht="15" hidden="false" customHeight="false" outlineLevel="0" collapsed="false">
      <c r="A10" s="99"/>
      <c r="B10" s="100"/>
      <c r="C10" s="101"/>
      <c r="D10" s="101"/>
      <c r="E10" s="102"/>
      <c r="F10" s="99"/>
      <c r="G10" s="99"/>
      <c r="H10" s="100"/>
      <c r="I10" s="103"/>
      <c r="J10" s="104" t="str">
        <f aca="false">IF(OR(A10="",G10=""),"",B10+IF(LEFT(G10,7)="Capital",1095,365))</f>
        <v/>
      </c>
      <c r="K10" s="37" t="str">
        <f aca="true">IF(A10="","",IF(F10&lt;&gt;"Yes","Closed",IF(I10&lt;&gt;"","Returned",IF(AND(J10&lt;&gt;"",TODAY()&gt;J10),"OVERDUE – deemed supply",IF(AND(H10&lt;&gt;"",TODAY()&gt;H10),"Pending – past expected date","Pending")))))</f>
        <v/>
      </c>
    </row>
    <row r="11" customFormat="false" ht="15" hidden="false" customHeight="false" outlineLevel="0" collapsed="false">
      <c r="A11" s="99"/>
      <c r="B11" s="100"/>
      <c r="C11" s="101"/>
      <c r="D11" s="101"/>
      <c r="E11" s="102"/>
      <c r="F11" s="99"/>
      <c r="G11" s="99"/>
      <c r="H11" s="100"/>
      <c r="I11" s="103"/>
      <c r="J11" s="104" t="str">
        <f aca="false">IF(OR(A11="",G11=""),"",B11+IF(LEFT(G11,7)="Capital",1095,365))</f>
        <v/>
      </c>
      <c r="K11" s="37" t="str">
        <f aca="true">IF(A11="","",IF(F11&lt;&gt;"Yes","Closed",IF(I11&lt;&gt;"","Returned",IF(AND(J11&lt;&gt;"",TODAY()&gt;J11),"OVERDUE – deemed supply",IF(AND(H11&lt;&gt;"",TODAY()&gt;H11),"Pending – past expected date","Pending")))))</f>
        <v/>
      </c>
    </row>
    <row r="12" customFormat="false" ht="15" hidden="false" customHeight="false" outlineLevel="0" collapsed="false">
      <c r="A12" s="99"/>
      <c r="B12" s="100"/>
      <c r="C12" s="101"/>
      <c r="D12" s="101"/>
      <c r="E12" s="102"/>
      <c r="F12" s="99"/>
      <c r="G12" s="99"/>
      <c r="H12" s="100"/>
      <c r="I12" s="103"/>
      <c r="J12" s="104" t="str">
        <f aca="false">IF(OR(A12="",G12=""),"",B12+IF(LEFT(G12,7)="Capital",1095,365))</f>
        <v/>
      </c>
      <c r="K12" s="37" t="str">
        <f aca="true">IF(A12="","",IF(F12&lt;&gt;"Yes","Closed",IF(I12&lt;&gt;"","Returned",IF(AND(J12&lt;&gt;"",TODAY()&gt;J12),"OVERDUE – deemed supply",IF(AND(H12&lt;&gt;"",TODAY()&gt;H12),"Pending – past expected date","Pending")))))</f>
        <v/>
      </c>
    </row>
    <row r="13" customFormat="false" ht="15" hidden="false" customHeight="false" outlineLevel="0" collapsed="false">
      <c r="A13" s="99"/>
      <c r="B13" s="100"/>
      <c r="C13" s="101"/>
      <c r="D13" s="101"/>
      <c r="E13" s="102"/>
      <c r="F13" s="99"/>
      <c r="G13" s="99"/>
      <c r="H13" s="100"/>
      <c r="I13" s="103"/>
      <c r="J13" s="104" t="str">
        <f aca="false">IF(OR(A13="",G13=""),"",B13+IF(LEFT(G13,7)="Capital",1095,365))</f>
        <v/>
      </c>
      <c r="K13" s="37" t="str">
        <f aca="true">IF(A13="","",IF(F13&lt;&gt;"Yes","Closed",IF(I13&lt;&gt;"","Returned",IF(AND(J13&lt;&gt;"",TODAY()&gt;J13),"OVERDUE – deemed supply",IF(AND(H13&lt;&gt;"",TODAY()&gt;H13),"Pending – past expected date","Pending")))))</f>
        <v/>
      </c>
    </row>
    <row r="14" customFormat="false" ht="15" hidden="false" customHeight="false" outlineLevel="0" collapsed="false">
      <c r="A14" s="99"/>
      <c r="B14" s="100"/>
      <c r="C14" s="101"/>
      <c r="D14" s="101"/>
      <c r="E14" s="102"/>
      <c r="F14" s="99"/>
      <c r="G14" s="99"/>
      <c r="H14" s="100"/>
      <c r="I14" s="103"/>
      <c r="J14" s="104" t="str">
        <f aca="false">IF(OR(A14="",G14=""),"",B14+IF(LEFT(G14,7)="Capital",1095,365))</f>
        <v/>
      </c>
      <c r="K14" s="37" t="str">
        <f aca="true">IF(A14="","",IF(F14&lt;&gt;"Yes","Closed",IF(I14&lt;&gt;"","Returned",IF(AND(J14&lt;&gt;"",TODAY()&gt;J14),"OVERDUE – deemed supply",IF(AND(H14&lt;&gt;"",TODAY()&gt;H14),"Pending – past expected date","Pending")))))</f>
        <v/>
      </c>
    </row>
    <row r="15" customFormat="false" ht="15" hidden="false" customHeight="false" outlineLevel="0" collapsed="false">
      <c r="A15" s="99"/>
      <c r="B15" s="100"/>
      <c r="C15" s="101"/>
      <c r="D15" s="101"/>
      <c r="E15" s="102"/>
      <c r="F15" s="99"/>
      <c r="G15" s="99"/>
      <c r="H15" s="100"/>
      <c r="I15" s="103"/>
      <c r="J15" s="104" t="str">
        <f aca="false">IF(OR(A15="",G15=""),"",B15+IF(LEFT(G15,7)="Capital",1095,365))</f>
        <v/>
      </c>
      <c r="K15" s="37" t="str">
        <f aca="true">IF(A15="","",IF(F15&lt;&gt;"Yes","Closed",IF(I15&lt;&gt;"","Returned",IF(AND(J15&lt;&gt;"",TODAY()&gt;J15),"OVERDUE – deemed supply",IF(AND(H15&lt;&gt;"",TODAY()&gt;H15),"Pending – past expected date","Pending")))))</f>
        <v/>
      </c>
    </row>
    <row r="16" customFormat="false" ht="15" hidden="false" customHeight="false" outlineLevel="0" collapsed="false">
      <c r="A16" s="99"/>
      <c r="B16" s="100"/>
      <c r="C16" s="101"/>
      <c r="D16" s="101"/>
      <c r="E16" s="102"/>
      <c r="F16" s="99"/>
      <c r="G16" s="99"/>
      <c r="H16" s="100"/>
      <c r="I16" s="103"/>
      <c r="J16" s="104" t="str">
        <f aca="false">IF(OR(A16="",G16=""),"",B16+IF(LEFT(G16,7)="Capital",1095,365))</f>
        <v/>
      </c>
      <c r="K16" s="37" t="str">
        <f aca="true">IF(A16="","",IF(F16&lt;&gt;"Yes","Closed",IF(I16&lt;&gt;"","Returned",IF(AND(J16&lt;&gt;"",TODAY()&gt;J16),"OVERDUE – deemed supply",IF(AND(H16&lt;&gt;"",TODAY()&gt;H16),"Pending – past expected date","Pending")))))</f>
        <v/>
      </c>
    </row>
    <row r="17" customFormat="false" ht="15" hidden="false" customHeight="false" outlineLevel="0" collapsed="false">
      <c r="A17" s="99"/>
      <c r="B17" s="100"/>
      <c r="C17" s="101"/>
      <c r="D17" s="101"/>
      <c r="E17" s="102"/>
      <c r="F17" s="99"/>
      <c r="G17" s="99"/>
      <c r="H17" s="100"/>
      <c r="I17" s="103"/>
      <c r="J17" s="104" t="str">
        <f aca="false">IF(OR(A17="",G17=""),"",B17+IF(LEFT(G17,7)="Capital",1095,365))</f>
        <v/>
      </c>
      <c r="K17" s="37" t="str">
        <f aca="true">IF(A17="","",IF(F17&lt;&gt;"Yes","Closed",IF(I17&lt;&gt;"","Returned",IF(AND(J17&lt;&gt;"",TODAY()&gt;J17),"OVERDUE – deemed supply",IF(AND(H17&lt;&gt;"",TODAY()&gt;H17),"Pending – past expected date","Pending")))))</f>
        <v/>
      </c>
    </row>
    <row r="18" customFormat="false" ht="15" hidden="false" customHeight="false" outlineLevel="0" collapsed="false">
      <c r="A18" s="99"/>
      <c r="B18" s="100"/>
      <c r="C18" s="101"/>
      <c r="D18" s="101"/>
      <c r="E18" s="102"/>
      <c r="F18" s="99"/>
      <c r="G18" s="99"/>
      <c r="H18" s="100"/>
      <c r="I18" s="103"/>
      <c r="J18" s="104" t="str">
        <f aca="false">IF(OR(A18="",G18=""),"",B18+IF(LEFT(G18,7)="Capital",1095,365))</f>
        <v/>
      </c>
      <c r="K18" s="37" t="str">
        <f aca="true">IF(A18="","",IF(F18&lt;&gt;"Yes","Closed",IF(I18&lt;&gt;"","Returned",IF(AND(J18&lt;&gt;"",TODAY()&gt;J18),"OVERDUE – deemed supply",IF(AND(H18&lt;&gt;"",TODAY()&gt;H18),"Pending – past expected date","Pending")))))</f>
        <v/>
      </c>
    </row>
    <row r="19" customFormat="false" ht="15" hidden="false" customHeight="false" outlineLevel="0" collapsed="false">
      <c r="A19" s="99"/>
      <c r="B19" s="100"/>
      <c r="C19" s="101"/>
      <c r="D19" s="101"/>
      <c r="E19" s="102"/>
      <c r="F19" s="99"/>
      <c r="G19" s="99"/>
      <c r="H19" s="100"/>
      <c r="I19" s="103"/>
      <c r="J19" s="104" t="str">
        <f aca="false">IF(OR(A19="",G19=""),"",B19+IF(LEFT(G19,7)="Capital",1095,365))</f>
        <v/>
      </c>
      <c r="K19" s="37" t="str">
        <f aca="true">IF(A19="","",IF(F19&lt;&gt;"Yes","Closed",IF(I19&lt;&gt;"","Returned",IF(AND(J19&lt;&gt;"",TODAY()&gt;J19),"OVERDUE – deemed supply",IF(AND(H19&lt;&gt;"",TODAY()&gt;H19),"Pending – past expected date","Pending")))))</f>
        <v/>
      </c>
    </row>
    <row r="20" customFormat="false" ht="15" hidden="false" customHeight="false" outlineLevel="0" collapsed="false">
      <c r="A20" s="99"/>
      <c r="B20" s="100"/>
      <c r="C20" s="101"/>
      <c r="D20" s="101"/>
      <c r="E20" s="102"/>
      <c r="F20" s="99"/>
      <c r="G20" s="99"/>
      <c r="H20" s="100"/>
      <c r="I20" s="103"/>
      <c r="J20" s="104" t="str">
        <f aca="false">IF(OR(A20="",G20=""),"",B20+IF(LEFT(G20,7)="Capital",1095,365))</f>
        <v/>
      </c>
      <c r="K20" s="37" t="str">
        <f aca="true">IF(A20="","",IF(F20&lt;&gt;"Yes","Closed",IF(I20&lt;&gt;"","Returned",IF(AND(J20&lt;&gt;"",TODAY()&gt;J20),"OVERDUE – deemed supply",IF(AND(H20&lt;&gt;"",TODAY()&gt;H20),"Pending – past expected date","Pending")))))</f>
        <v/>
      </c>
    </row>
    <row r="21" customFormat="false" ht="15" hidden="false" customHeight="false" outlineLevel="0" collapsed="false">
      <c r="A21" s="99"/>
      <c r="B21" s="100"/>
      <c r="C21" s="101"/>
      <c r="D21" s="101"/>
      <c r="E21" s="102"/>
      <c r="F21" s="99"/>
      <c r="G21" s="99"/>
      <c r="H21" s="100"/>
      <c r="I21" s="103"/>
      <c r="J21" s="104" t="str">
        <f aca="false">IF(OR(A21="",G21=""),"",B21+IF(LEFT(G21,7)="Capital",1095,365))</f>
        <v/>
      </c>
      <c r="K21" s="37" t="str">
        <f aca="true">IF(A21="","",IF(F21&lt;&gt;"Yes","Closed",IF(I21&lt;&gt;"","Returned",IF(AND(J21&lt;&gt;"",TODAY()&gt;J21),"OVERDUE – deemed supply",IF(AND(H21&lt;&gt;"",TODAY()&gt;H21),"Pending – past expected date","Pending")))))</f>
        <v/>
      </c>
    </row>
    <row r="22" customFormat="false" ht="15" hidden="false" customHeight="false" outlineLevel="0" collapsed="false">
      <c r="A22" s="99"/>
      <c r="B22" s="100"/>
      <c r="C22" s="101"/>
      <c r="D22" s="101"/>
      <c r="E22" s="102"/>
      <c r="F22" s="99"/>
      <c r="G22" s="99"/>
      <c r="H22" s="100"/>
      <c r="I22" s="103"/>
      <c r="J22" s="104" t="str">
        <f aca="false">IF(OR(A22="",G22=""),"",B22+IF(LEFT(G22,7)="Capital",1095,365))</f>
        <v/>
      </c>
      <c r="K22" s="37" t="str">
        <f aca="true">IF(A22="","",IF(F22&lt;&gt;"Yes","Closed",IF(I22&lt;&gt;"","Returned",IF(AND(J22&lt;&gt;"",TODAY()&gt;J22),"OVERDUE – deemed supply",IF(AND(H22&lt;&gt;"",TODAY()&gt;H22),"Pending – past expected date","Pending")))))</f>
        <v/>
      </c>
    </row>
    <row r="23" customFormat="false" ht="15" hidden="false" customHeight="false" outlineLevel="0" collapsed="false">
      <c r="A23" s="99"/>
      <c r="B23" s="100"/>
      <c r="C23" s="101"/>
      <c r="D23" s="101"/>
      <c r="E23" s="102"/>
      <c r="F23" s="99"/>
      <c r="G23" s="99"/>
      <c r="H23" s="100"/>
      <c r="I23" s="103"/>
      <c r="J23" s="104" t="str">
        <f aca="false">IF(OR(A23="",G23=""),"",B23+IF(LEFT(G23,7)="Capital",1095,365))</f>
        <v/>
      </c>
      <c r="K23" s="37" t="str">
        <f aca="true">IF(A23="","",IF(F23&lt;&gt;"Yes","Closed",IF(I23&lt;&gt;"","Returned",IF(AND(J23&lt;&gt;"",TODAY()&gt;J23),"OVERDUE – deemed supply",IF(AND(H23&lt;&gt;"",TODAY()&gt;H23),"Pending – past expected date","Pending")))))</f>
        <v/>
      </c>
    </row>
    <row r="24" customFormat="false" ht="15" hidden="false" customHeight="false" outlineLevel="0" collapsed="false">
      <c r="A24" s="99"/>
      <c r="B24" s="100"/>
      <c r="C24" s="101"/>
      <c r="D24" s="101"/>
      <c r="E24" s="102"/>
      <c r="F24" s="99"/>
      <c r="G24" s="99"/>
      <c r="H24" s="100"/>
      <c r="I24" s="103"/>
      <c r="J24" s="104" t="str">
        <f aca="false">IF(OR(A24="",G24=""),"",B24+IF(LEFT(G24,7)="Capital",1095,365))</f>
        <v/>
      </c>
      <c r="K24" s="37" t="str">
        <f aca="true">IF(A24="","",IF(F24&lt;&gt;"Yes","Closed",IF(I24&lt;&gt;"","Returned",IF(AND(J24&lt;&gt;"",TODAY()&gt;J24),"OVERDUE – deemed supply",IF(AND(H24&lt;&gt;"",TODAY()&gt;H24),"Pending – past expected date","Pending")))))</f>
        <v/>
      </c>
    </row>
    <row r="25" customFormat="false" ht="15" hidden="false" customHeight="false" outlineLevel="0" collapsed="false">
      <c r="A25" s="99"/>
      <c r="B25" s="100"/>
      <c r="C25" s="101"/>
      <c r="D25" s="101"/>
      <c r="E25" s="102"/>
      <c r="F25" s="99"/>
      <c r="G25" s="99"/>
      <c r="H25" s="100"/>
      <c r="I25" s="103"/>
      <c r="J25" s="104" t="str">
        <f aca="false">IF(OR(A25="",G25=""),"",B25+IF(LEFT(G25,7)="Capital",1095,365))</f>
        <v/>
      </c>
      <c r="K25" s="37" t="str">
        <f aca="true">IF(A25="","",IF(F25&lt;&gt;"Yes","Closed",IF(I25&lt;&gt;"","Returned",IF(AND(J25&lt;&gt;"",TODAY()&gt;J25),"OVERDUE – deemed supply",IF(AND(H25&lt;&gt;"",TODAY()&gt;H25),"Pending – past expected date","Pending")))))</f>
        <v/>
      </c>
    </row>
    <row r="26" customFormat="false" ht="15" hidden="false" customHeight="false" outlineLevel="0" collapsed="false">
      <c r="A26" s="99"/>
      <c r="B26" s="100"/>
      <c r="C26" s="101"/>
      <c r="D26" s="101"/>
      <c r="E26" s="102"/>
      <c r="F26" s="99"/>
      <c r="G26" s="99"/>
      <c r="H26" s="100"/>
      <c r="I26" s="103"/>
      <c r="J26" s="104" t="str">
        <f aca="false">IF(OR(A26="",G26=""),"",B26+IF(LEFT(G26,7)="Capital",1095,365))</f>
        <v/>
      </c>
      <c r="K26" s="37" t="str">
        <f aca="true">IF(A26="","",IF(F26&lt;&gt;"Yes","Closed",IF(I26&lt;&gt;"","Returned",IF(AND(J26&lt;&gt;"",TODAY()&gt;J26),"OVERDUE – deemed supply",IF(AND(H26&lt;&gt;"",TODAY()&gt;H26),"Pending – past expected date","Pending")))))</f>
        <v/>
      </c>
    </row>
    <row r="27" customFormat="false" ht="15" hidden="false" customHeight="false" outlineLevel="0" collapsed="false">
      <c r="A27" s="99"/>
      <c r="B27" s="100"/>
      <c r="C27" s="101"/>
      <c r="D27" s="101"/>
      <c r="E27" s="102"/>
      <c r="F27" s="99"/>
      <c r="G27" s="99"/>
      <c r="H27" s="100"/>
      <c r="I27" s="103"/>
      <c r="J27" s="104" t="str">
        <f aca="false">IF(OR(A27="",G27=""),"",B27+IF(LEFT(G27,7)="Capital",1095,365))</f>
        <v/>
      </c>
      <c r="K27" s="37" t="str">
        <f aca="true">IF(A27="","",IF(F27&lt;&gt;"Yes","Closed",IF(I27&lt;&gt;"","Returned",IF(AND(J27&lt;&gt;"",TODAY()&gt;J27),"OVERDUE – deemed supply",IF(AND(H27&lt;&gt;"",TODAY()&gt;H27),"Pending – past expected date","Pending")))))</f>
        <v/>
      </c>
    </row>
    <row r="28" customFormat="false" ht="15" hidden="false" customHeight="false" outlineLevel="0" collapsed="false">
      <c r="A28" s="99"/>
      <c r="B28" s="100"/>
      <c r="C28" s="101"/>
      <c r="D28" s="101"/>
      <c r="E28" s="102"/>
      <c r="F28" s="99"/>
      <c r="G28" s="99"/>
      <c r="H28" s="100"/>
      <c r="I28" s="103"/>
      <c r="J28" s="104" t="str">
        <f aca="false">IF(OR(A28="",G28=""),"",B28+IF(LEFT(G28,7)="Capital",1095,365))</f>
        <v/>
      </c>
      <c r="K28" s="37" t="str">
        <f aca="true">IF(A28="","",IF(F28&lt;&gt;"Yes","Closed",IF(I28&lt;&gt;"","Returned",IF(AND(J28&lt;&gt;"",TODAY()&gt;J28),"OVERDUE – deemed supply",IF(AND(H28&lt;&gt;"",TODAY()&gt;H28),"Pending – past expected date","Pending")))))</f>
        <v/>
      </c>
    </row>
    <row r="29" customFormat="false" ht="15" hidden="false" customHeight="false" outlineLevel="0" collapsed="false">
      <c r="A29" s="99"/>
      <c r="B29" s="100"/>
      <c r="C29" s="101"/>
      <c r="D29" s="101"/>
      <c r="E29" s="102"/>
      <c r="F29" s="99"/>
      <c r="G29" s="99"/>
      <c r="H29" s="100"/>
      <c r="I29" s="103"/>
      <c r="J29" s="104" t="str">
        <f aca="false">IF(OR(A29="",G29=""),"",B29+IF(LEFT(G29,7)="Capital",1095,365))</f>
        <v/>
      </c>
      <c r="K29" s="37" t="str">
        <f aca="true">IF(A29="","",IF(F29&lt;&gt;"Yes","Closed",IF(I29&lt;&gt;"","Returned",IF(AND(J29&lt;&gt;"",TODAY()&gt;J29),"OVERDUE – deemed supply",IF(AND(H29&lt;&gt;"",TODAY()&gt;H29),"Pending – past expected date","Pending")))))</f>
        <v/>
      </c>
    </row>
    <row r="30" customFormat="false" ht="15" hidden="false" customHeight="false" outlineLevel="0" collapsed="false">
      <c r="A30" s="99"/>
      <c r="B30" s="100"/>
      <c r="C30" s="101"/>
      <c r="D30" s="101"/>
      <c r="E30" s="102"/>
      <c r="F30" s="99"/>
      <c r="G30" s="99"/>
      <c r="H30" s="100"/>
      <c r="I30" s="103"/>
      <c r="J30" s="104" t="str">
        <f aca="false">IF(OR(A30="",G30=""),"",B30+IF(LEFT(G30,7)="Capital",1095,365))</f>
        <v/>
      </c>
      <c r="K30" s="37" t="str">
        <f aca="true">IF(A30="","",IF(F30&lt;&gt;"Yes","Closed",IF(I30&lt;&gt;"","Returned",IF(AND(J30&lt;&gt;"",TODAY()&gt;J30),"OVERDUE – deemed supply",IF(AND(H30&lt;&gt;"",TODAY()&gt;H30),"Pending – past expected date","Pending")))))</f>
        <v/>
      </c>
    </row>
    <row r="31" customFormat="false" ht="15" hidden="false" customHeight="false" outlineLevel="0" collapsed="false">
      <c r="A31" s="99"/>
      <c r="B31" s="100"/>
      <c r="C31" s="101"/>
      <c r="D31" s="101"/>
      <c r="E31" s="102"/>
      <c r="F31" s="99"/>
      <c r="G31" s="99"/>
      <c r="H31" s="100"/>
      <c r="I31" s="103"/>
      <c r="J31" s="104" t="str">
        <f aca="false">IF(OR(A31="",G31=""),"",B31+IF(LEFT(G31,7)="Capital",1095,365))</f>
        <v/>
      </c>
      <c r="K31" s="37" t="str">
        <f aca="true">IF(A31="","",IF(F31&lt;&gt;"Yes","Closed",IF(I31&lt;&gt;"","Returned",IF(AND(J31&lt;&gt;"",TODAY()&gt;J31),"OVERDUE – deemed supply",IF(AND(H31&lt;&gt;"",TODAY()&gt;H31),"Pending – past expected date","Pending")))))</f>
        <v/>
      </c>
    </row>
    <row r="32" customFormat="false" ht="15" hidden="false" customHeight="false" outlineLevel="0" collapsed="false">
      <c r="A32" s="99"/>
      <c r="B32" s="100"/>
      <c r="C32" s="101"/>
      <c r="D32" s="101"/>
      <c r="E32" s="102"/>
      <c r="F32" s="99"/>
      <c r="G32" s="99"/>
      <c r="H32" s="100"/>
      <c r="I32" s="103"/>
      <c r="J32" s="104" t="str">
        <f aca="false">IF(OR(A32="",G32=""),"",B32+IF(LEFT(G32,7)="Capital",1095,365))</f>
        <v/>
      </c>
      <c r="K32" s="37" t="str">
        <f aca="true">IF(A32="","",IF(F32&lt;&gt;"Yes","Closed",IF(I32&lt;&gt;"","Returned",IF(AND(J32&lt;&gt;"",TODAY()&gt;J32),"OVERDUE – deemed supply",IF(AND(H32&lt;&gt;"",TODAY()&gt;H32),"Pending – past expected date","Pending")))))</f>
        <v/>
      </c>
    </row>
    <row r="33" customFormat="false" ht="15" hidden="false" customHeight="false" outlineLevel="0" collapsed="false">
      <c r="A33" s="99"/>
      <c r="B33" s="100"/>
      <c r="C33" s="101"/>
      <c r="D33" s="101"/>
      <c r="E33" s="102"/>
      <c r="F33" s="99"/>
      <c r="G33" s="99"/>
      <c r="H33" s="100"/>
      <c r="I33" s="103"/>
      <c r="J33" s="104" t="str">
        <f aca="false">IF(OR(A33="",G33=""),"",B33+IF(LEFT(G33,7)="Capital",1095,365))</f>
        <v/>
      </c>
      <c r="K33" s="37" t="str">
        <f aca="true">IF(A33="","",IF(F33&lt;&gt;"Yes","Closed",IF(I33&lt;&gt;"","Returned",IF(AND(J33&lt;&gt;"",TODAY()&gt;J33),"OVERDUE – deemed supply",IF(AND(H33&lt;&gt;"",TODAY()&gt;H33),"Pending – past expected date","Pending")))))</f>
        <v/>
      </c>
    </row>
    <row r="34" customFormat="false" ht="15" hidden="false" customHeight="false" outlineLevel="0" collapsed="false">
      <c r="A34" s="99"/>
      <c r="B34" s="100"/>
      <c r="C34" s="101"/>
      <c r="D34" s="101"/>
      <c r="E34" s="102"/>
      <c r="F34" s="99"/>
      <c r="G34" s="99"/>
      <c r="H34" s="100"/>
      <c r="I34" s="103"/>
      <c r="J34" s="104" t="str">
        <f aca="false">IF(OR(A34="",G34=""),"",B34+IF(LEFT(G34,7)="Capital",1095,365))</f>
        <v/>
      </c>
      <c r="K34" s="37" t="str">
        <f aca="true">IF(A34="","",IF(F34&lt;&gt;"Yes","Closed",IF(I34&lt;&gt;"","Returned",IF(AND(J34&lt;&gt;"",TODAY()&gt;J34),"OVERDUE – deemed supply",IF(AND(H34&lt;&gt;"",TODAY()&gt;H34),"Pending – past expected date","Pending")))))</f>
        <v/>
      </c>
    </row>
    <row r="35" customFormat="false" ht="15" hidden="false" customHeight="false" outlineLevel="0" collapsed="false">
      <c r="A35" s="99"/>
      <c r="B35" s="100"/>
      <c r="C35" s="101"/>
      <c r="D35" s="101"/>
      <c r="E35" s="102"/>
      <c r="F35" s="99"/>
      <c r="G35" s="99"/>
      <c r="H35" s="100"/>
      <c r="I35" s="103"/>
      <c r="J35" s="104" t="str">
        <f aca="false">IF(OR(A35="",G35=""),"",B35+IF(LEFT(G35,7)="Capital",1095,365))</f>
        <v/>
      </c>
      <c r="K35" s="37" t="str">
        <f aca="true">IF(A35="","",IF(F35&lt;&gt;"Yes","Closed",IF(I35&lt;&gt;"","Returned",IF(AND(J35&lt;&gt;"",TODAY()&gt;J35),"OVERDUE – deemed supply",IF(AND(H35&lt;&gt;"",TODAY()&gt;H35),"Pending – past expected date","Pending")))))</f>
        <v/>
      </c>
    </row>
    <row r="36" customFormat="false" ht="15" hidden="false" customHeight="false" outlineLevel="0" collapsed="false">
      <c r="A36" s="99"/>
      <c r="B36" s="100"/>
      <c r="C36" s="101"/>
      <c r="D36" s="101"/>
      <c r="E36" s="102"/>
      <c r="F36" s="99"/>
      <c r="G36" s="99"/>
      <c r="H36" s="100"/>
      <c r="I36" s="103"/>
      <c r="J36" s="104" t="str">
        <f aca="false">IF(OR(A36="",G36=""),"",B36+IF(LEFT(G36,7)="Capital",1095,365))</f>
        <v/>
      </c>
      <c r="K36" s="37" t="str">
        <f aca="true">IF(A36="","",IF(F36&lt;&gt;"Yes","Closed",IF(I36&lt;&gt;"","Returned",IF(AND(J36&lt;&gt;"",TODAY()&gt;J36),"OVERDUE – deemed supply",IF(AND(H36&lt;&gt;"",TODAY()&gt;H36),"Pending – past expected date","Pending")))))</f>
        <v/>
      </c>
    </row>
    <row r="37" customFormat="false" ht="15" hidden="false" customHeight="false" outlineLevel="0" collapsed="false">
      <c r="A37" s="99"/>
      <c r="B37" s="100"/>
      <c r="C37" s="101"/>
      <c r="D37" s="101"/>
      <c r="E37" s="102"/>
      <c r="F37" s="99"/>
      <c r="G37" s="99"/>
      <c r="H37" s="100"/>
      <c r="I37" s="103"/>
      <c r="J37" s="104" t="str">
        <f aca="false">IF(OR(A37="",G37=""),"",B37+IF(LEFT(G37,7)="Capital",1095,365))</f>
        <v/>
      </c>
      <c r="K37" s="37" t="str">
        <f aca="true">IF(A37="","",IF(F37&lt;&gt;"Yes","Closed",IF(I37&lt;&gt;"","Returned",IF(AND(J37&lt;&gt;"",TODAY()&gt;J37),"OVERDUE – deemed supply",IF(AND(H37&lt;&gt;"",TODAY()&gt;H37),"Pending – past expected date","Pending")))))</f>
        <v/>
      </c>
    </row>
    <row r="38" customFormat="false" ht="15" hidden="false" customHeight="false" outlineLevel="0" collapsed="false">
      <c r="A38" s="99"/>
      <c r="B38" s="100"/>
      <c r="C38" s="101"/>
      <c r="D38" s="101"/>
      <c r="E38" s="102"/>
      <c r="F38" s="99"/>
      <c r="G38" s="99"/>
      <c r="H38" s="100"/>
      <c r="I38" s="103"/>
      <c r="J38" s="104" t="str">
        <f aca="false">IF(OR(A38="",G38=""),"",B38+IF(LEFT(G38,7)="Capital",1095,365))</f>
        <v/>
      </c>
      <c r="K38" s="37" t="str">
        <f aca="true">IF(A38="","",IF(F38&lt;&gt;"Yes","Closed",IF(I38&lt;&gt;"","Returned",IF(AND(J38&lt;&gt;"",TODAY()&gt;J38),"OVERDUE – deemed supply",IF(AND(H38&lt;&gt;"",TODAY()&gt;H38),"Pending – past expected date","Pending")))))</f>
        <v/>
      </c>
    </row>
    <row r="39" customFormat="false" ht="15" hidden="false" customHeight="false" outlineLevel="0" collapsed="false">
      <c r="A39" s="99"/>
      <c r="B39" s="100"/>
      <c r="C39" s="101"/>
      <c r="D39" s="101"/>
      <c r="E39" s="102"/>
      <c r="F39" s="99"/>
      <c r="G39" s="99"/>
      <c r="H39" s="100"/>
      <c r="I39" s="103"/>
      <c r="J39" s="104" t="str">
        <f aca="false">IF(OR(A39="",G39=""),"",B39+IF(LEFT(G39,7)="Capital",1095,365))</f>
        <v/>
      </c>
      <c r="K39" s="37" t="str">
        <f aca="true">IF(A39="","",IF(F39&lt;&gt;"Yes","Closed",IF(I39&lt;&gt;"","Returned",IF(AND(J39&lt;&gt;"",TODAY()&gt;J39),"OVERDUE – deemed supply",IF(AND(H39&lt;&gt;"",TODAY()&gt;H39),"Pending – past expected date","Pending")))))</f>
        <v/>
      </c>
    </row>
    <row r="40" customFormat="false" ht="15" hidden="false" customHeight="false" outlineLevel="0" collapsed="false">
      <c r="A40" s="99"/>
      <c r="B40" s="100"/>
      <c r="C40" s="101"/>
      <c r="D40" s="101"/>
      <c r="E40" s="102"/>
      <c r="F40" s="99"/>
      <c r="G40" s="99"/>
      <c r="H40" s="100"/>
      <c r="I40" s="103"/>
      <c r="J40" s="104" t="str">
        <f aca="false">IF(OR(A40="",G40=""),"",B40+IF(LEFT(G40,7)="Capital",1095,365))</f>
        <v/>
      </c>
      <c r="K40" s="37" t="str">
        <f aca="true">IF(A40="","",IF(F40&lt;&gt;"Yes","Closed",IF(I40&lt;&gt;"","Returned",IF(AND(J40&lt;&gt;"",TODAY()&gt;J40),"OVERDUE – deemed supply",IF(AND(H40&lt;&gt;"",TODAY()&gt;H40),"Pending – past expected date","Pending")))))</f>
        <v/>
      </c>
    </row>
    <row r="41" customFormat="false" ht="15" hidden="false" customHeight="false" outlineLevel="0" collapsed="false">
      <c r="A41" s="99"/>
      <c r="B41" s="100"/>
      <c r="C41" s="101"/>
      <c r="D41" s="101"/>
      <c r="E41" s="102"/>
      <c r="F41" s="99"/>
      <c r="G41" s="99"/>
      <c r="H41" s="100"/>
      <c r="I41" s="103"/>
      <c r="J41" s="104" t="str">
        <f aca="false">IF(OR(A41="",G41=""),"",B41+IF(LEFT(G41,7)="Capital",1095,365))</f>
        <v/>
      </c>
      <c r="K41" s="37" t="str">
        <f aca="true">IF(A41="","",IF(F41&lt;&gt;"Yes","Closed",IF(I41&lt;&gt;"","Returned",IF(AND(J41&lt;&gt;"",TODAY()&gt;J41),"OVERDUE – deemed supply",IF(AND(H41&lt;&gt;"",TODAY()&gt;H41),"Pending – past expected date","Pending")))))</f>
        <v/>
      </c>
    </row>
    <row r="42" customFormat="false" ht="15" hidden="false" customHeight="false" outlineLevel="0" collapsed="false">
      <c r="A42" s="99"/>
      <c r="B42" s="100"/>
      <c r="C42" s="101"/>
      <c r="D42" s="101"/>
      <c r="E42" s="102"/>
      <c r="F42" s="99"/>
      <c r="G42" s="99"/>
      <c r="H42" s="100"/>
      <c r="I42" s="103"/>
      <c r="J42" s="104" t="str">
        <f aca="false">IF(OR(A42="",G42=""),"",B42+IF(LEFT(G42,7)="Capital",1095,365))</f>
        <v/>
      </c>
      <c r="K42" s="37" t="str">
        <f aca="true">IF(A42="","",IF(F42&lt;&gt;"Yes","Closed",IF(I42&lt;&gt;"","Returned",IF(AND(J42&lt;&gt;"",TODAY()&gt;J42),"OVERDUE – deemed supply",IF(AND(H42&lt;&gt;"",TODAY()&gt;H42),"Pending – past expected date","Pending")))))</f>
        <v/>
      </c>
    </row>
    <row r="43" customFormat="false" ht="15" hidden="false" customHeight="false" outlineLevel="0" collapsed="false">
      <c r="A43" s="99"/>
      <c r="B43" s="100"/>
      <c r="C43" s="101"/>
      <c r="D43" s="101"/>
      <c r="E43" s="102"/>
      <c r="F43" s="99"/>
      <c r="G43" s="99"/>
      <c r="H43" s="100"/>
      <c r="I43" s="103"/>
      <c r="J43" s="104" t="str">
        <f aca="false">IF(OR(A43="",G43=""),"",B43+IF(LEFT(G43,7)="Capital",1095,365))</f>
        <v/>
      </c>
      <c r="K43" s="37" t="str">
        <f aca="true">IF(A43="","",IF(F43&lt;&gt;"Yes","Closed",IF(I43&lt;&gt;"","Returned",IF(AND(J43&lt;&gt;"",TODAY()&gt;J43),"OVERDUE – deemed supply",IF(AND(H43&lt;&gt;"",TODAY()&gt;H43),"Pending – past expected date","Pending")))))</f>
        <v/>
      </c>
    </row>
    <row r="44" customFormat="false" ht="15" hidden="false" customHeight="false" outlineLevel="0" collapsed="false">
      <c r="A44" s="99"/>
      <c r="B44" s="100"/>
      <c r="C44" s="101"/>
      <c r="D44" s="101"/>
      <c r="E44" s="102"/>
      <c r="F44" s="99"/>
      <c r="G44" s="99"/>
      <c r="H44" s="100"/>
      <c r="I44" s="103"/>
      <c r="J44" s="104" t="str">
        <f aca="false">IF(OR(A44="",G44=""),"",B44+IF(LEFT(G44,7)="Capital",1095,365))</f>
        <v/>
      </c>
      <c r="K44" s="37" t="str">
        <f aca="true">IF(A44="","",IF(F44&lt;&gt;"Yes","Closed",IF(I44&lt;&gt;"","Returned",IF(AND(J44&lt;&gt;"",TODAY()&gt;J44),"OVERDUE – deemed supply",IF(AND(H44&lt;&gt;"",TODAY()&gt;H44),"Pending – past expected date","Pending")))))</f>
        <v/>
      </c>
    </row>
    <row r="45" customFormat="false" ht="15" hidden="false" customHeight="false" outlineLevel="0" collapsed="false">
      <c r="A45" s="99"/>
      <c r="B45" s="100"/>
      <c r="C45" s="101"/>
      <c r="D45" s="101"/>
      <c r="E45" s="102"/>
      <c r="F45" s="99"/>
      <c r="G45" s="99"/>
      <c r="H45" s="100"/>
      <c r="I45" s="103"/>
      <c r="J45" s="104" t="str">
        <f aca="false">IF(OR(A45="",G45=""),"",B45+IF(LEFT(G45,7)="Capital",1095,365))</f>
        <v/>
      </c>
      <c r="K45" s="37" t="str">
        <f aca="true">IF(A45="","",IF(F45&lt;&gt;"Yes","Closed",IF(I45&lt;&gt;"","Returned",IF(AND(J45&lt;&gt;"",TODAY()&gt;J45),"OVERDUE – deemed supply",IF(AND(H45&lt;&gt;"",TODAY()&gt;H45),"Pending – past expected date","Pending")))))</f>
        <v/>
      </c>
    </row>
    <row r="46" customFormat="false" ht="15" hidden="false" customHeight="false" outlineLevel="0" collapsed="false">
      <c r="A46" s="99"/>
      <c r="B46" s="100"/>
      <c r="C46" s="101"/>
      <c r="D46" s="101"/>
      <c r="E46" s="102"/>
      <c r="F46" s="99"/>
      <c r="G46" s="99"/>
      <c r="H46" s="100"/>
      <c r="I46" s="103"/>
      <c r="J46" s="104" t="str">
        <f aca="false">IF(OR(A46="",G46=""),"",B46+IF(LEFT(G46,7)="Capital",1095,365))</f>
        <v/>
      </c>
      <c r="K46" s="37" t="str">
        <f aca="true">IF(A46="","",IF(F46&lt;&gt;"Yes","Closed",IF(I46&lt;&gt;"","Returned",IF(AND(J46&lt;&gt;"",TODAY()&gt;J46),"OVERDUE – deemed supply",IF(AND(H46&lt;&gt;"",TODAY()&gt;H46),"Pending – past expected date","Pending")))))</f>
        <v/>
      </c>
    </row>
    <row r="47" customFormat="false" ht="15" hidden="false" customHeight="false" outlineLevel="0" collapsed="false">
      <c r="A47" s="99"/>
      <c r="B47" s="100"/>
      <c r="C47" s="101"/>
      <c r="D47" s="101"/>
      <c r="E47" s="102"/>
      <c r="F47" s="99"/>
      <c r="G47" s="99"/>
      <c r="H47" s="100"/>
      <c r="I47" s="103"/>
      <c r="J47" s="104" t="str">
        <f aca="false">IF(OR(A47="",G47=""),"",B47+IF(LEFT(G47,7)="Capital",1095,365))</f>
        <v/>
      </c>
      <c r="K47" s="37" t="str">
        <f aca="true">IF(A47="","",IF(F47&lt;&gt;"Yes","Closed",IF(I47&lt;&gt;"","Returned",IF(AND(J47&lt;&gt;"",TODAY()&gt;J47),"OVERDUE – deemed supply",IF(AND(H47&lt;&gt;"",TODAY()&gt;H47),"Pending – past expected date","Pending")))))</f>
        <v/>
      </c>
    </row>
    <row r="48" customFormat="false" ht="15" hidden="false" customHeight="false" outlineLevel="0" collapsed="false">
      <c r="A48" s="99"/>
      <c r="B48" s="100"/>
      <c r="C48" s="101"/>
      <c r="D48" s="101"/>
      <c r="E48" s="102"/>
      <c r="F48" s="99"/>
      <c r="G48" s="99"/>
      <c r="H48" s="100"/>
      <c r="I48" s="103"/>
      <c r="J48" s="104" t="str">
        <f aca="false">IF(OR(A48="",G48=""),"",B48+IF(LEFT(G48,7)="Capital",1095,365))</f>
        <v/>
      </c>
      <c r="K48" s="37" t="str">
        <f aca="true">IF(A48="","",IF(F48&lt;&gt;"Yes","Closed",IF(I48&lt;&gt;"","Returned",IF(AND(J48&lt;&gt;"",TODAY()&gt;J48),"OVERDUE – deemed supply",IF(AND(H48&lt;&gt;"",TODAY()&gt;H48),"Pending – past expected date","Pending")))))</f>
        <v/>
      </c>
    </row>
    <row r="49" customFormat="false" ht="15" hidden="false" customHeight="false" outlineLevel="0" collapsed="false">
      <c r="A49" s="99"/>
      <c r="B49" s="100"/>
      <c r="C49" s="101"/>
      <c r="D49" s="101"/>
      <c r="E49" s="102"/>
      <c r="F49" s="99"/>
      <c r="G49" s="99"/>
      <c r="H49" s="100"/>
      <c r="I49" s="103"/>
      <c r="J49" s="104" t="str">
        <f aca="false">IF(OR(A49="",G49=""),"",B49+IF(LEFT(G49,7)="Capital",1095,365))</f>
        <v/>
      </c>
      <c r="K49" s="37" t="str">
        <f aca="true">IF(A49="","",IF(F49&lt;&gt;"Yes","Closed",IF(I49&lt;&gt;"","Returned",IF(AND(J49&lt;&gt;"",TODAY()&gt;J49),"OVERDUE – deemed supply",IF(AND(H49&lt;&gt;"",TODAY()&gt;H49),"Pending – past expected date","Pending")))))</f>
        <v/>
      </c>
    </row>
    <row r="50" customFormat="false" ht="15" hidden="false" customHeight="false" outlineLevel="0" collapsed="false">
      <c r="A50" s="99"/>
      <c r="B50" s="100"/>
      <c r="C50" s="101"/>
      <c r="D50" s="101"/>
      <c r="E50" s="102"/>
      <c r="F50" s="99"/>
      <c r="G50" s="99"/>
      <c r="H50" s="100"/>
      <c r="I50" s="103"/>
      <c r="J50" s="104" t="str">
        <f aca="false">IF(OR(A50="",G50=""),"",B50+IF(LEFT(G50,7)="Capital",1095,365))</f>
        <v/>
      </c>
      <c r="K50" s="37" t="str">
        <f aca="true">IF(A50="","",IF(F50&lt;&gt;"Yes","Closed",IF(I50&lt;&gt;"","Returned",IF(AND(J50&lt;&gt;"",TODAY()&gt;J50),"OVERDUE – deemed supply",IF(AND(H50&lt;&gt;"",TODAY()&gt;H50),"Pending – past expected date","Pending")))))</f>
        <v/>
      </c>
    </row>
    <row r="51" customFormat="false" ht="15" hidden="false" customHeight="false" outlineLevel="0" collapsed="false">
      <c r="A51" s="99"/>
      <c r="B51" s="100"/>
      <c r="C51" s="101"/>
      <c r="D51" s="101"/>
      <c r="E51" s="102"/>
      <c r="F51" s="99"/>
      <c r="G51" s="99"/>
      <c r="H51" s="100"/>
      <c r="I51" s="103"/>
      <c r="J51" s="104" t="str">
        <f aca="false">IF(OR(A51="",G51=""),"",B51+IF(LEFT(G51,7)="Capital",1095,365))</f>
        <v/>
      </c>
      <c r="K51" s="37" t="str">
        <f aca="true">IF(A51="","",IF(F51&lt;&gt;"Yes","Closed",IF(I51&lt;&gt;"","Returned",IF(AND(J51&lt;&gt;"",TODAY()&gt;J51),"OVERDUE – deemed supply",IF(AND(H51&lt;&gt;"",TODAY()&gt;H51),"Pending – past expected date","Pending")))))</f>
        <v/>
      </c>
    </row>
    <row r="52" customFormat="false" ht="15" hidden="false" customHeight="false" outlineLevel="0" collapsed="false">
      <c r="A52" s="99"/>
      <c r="B52" s="100"/>
      <c r="C52" s="101"/>
      <c r="D52" s="101"/>
      <c r="E52" s="102"/>
      <c r="F52" s="99"/>
      <c r="G52" s="99"/>
      <c r="H52" s="100"/>
      <c r="I52" s="103"/>
      <c r="J52" s="104" t="str">
        <f aca="false">IF(OR(A52="",G52=""),"",B52+IF(LEFT(G52,7)="Capital",1095,365))</f>
        <v/>
      </c>
      <c r="K52" s="37" t="str">
        <f aca="true">IF(A52="","",IF(F52&lt;&gt;"Yes","Closed",IF(I52&lt;&gt;"","Returned",IF(AND(J52&lt;&gt;"",TODAY()&gt;J52),"OVERDUE – deemed supply",IF(AND(H52&lt;&gt;"",TODAY()&gt;H52),"Pending – past expected date","Pending")))))</f>
        <v/>
      </c>
    </row>
    <row r="53" customFormat="false" ht="15" hidden="false" customHeight="false" outlineLevel="0" collapsed="false">
      <c r="A53" s="99"/>
      <c r="B53" s="100"/>
      <c r="C53" s="101"/>
      <c r="D53" s="101"/>
      <c r="E53" s="102"/>
      <c r="F53" s="99"/>
      <c r="G53" s="99"/>
      <c r="H53" s="100"/>
      <c r="I53" s="103"/>
      <c r="J53" s="104" t="str">
        <f aca="false">IF(OR(A53="",G53=""),"",B53+IF(LEFT(G53,7)="Capital",1095,365))</f>
        <v/>
      </c>
      <c r="K53" s="37" t="str">
        <f aca="true">IF(A53="","",IF(F53&lt;&gt;"Yes","Closed",IF(I53&lt;&gt;"","Returned",IF(AND(J53&lt;&gt;"",TODAY()&gt;J53),"OVERDUE – deemed supply",IF(AND(H53&lt;&gt;"",TODAY()&gt;H53),"Pending – past expected date","Pending")))))</f>
        <v/>
      </c>
    </row>
    <row r="54" customFormat="false" ht="15" hidden="false" customHeight="false" outlineLevel="0" collapsed="false">
      <c r="A54" s="99"/>
      <c r="B54" s="100"/>
      <c r="C54" s="101"/>
      <c r="D54" s="101"/>
      <c r="E54" s="102"/>
      <c r="F54" s="99"/>
      <c r="G54" s="99"/>
      <c r="H54" s="100"/>
      <c r="I54" s="103"/>
      <c r="J54" s="104" t="str">
        <f aca="false">IF(OR(A54="",G54=""),"",B54+IF(LEFT(G54,7)="Capital",1095,365))</f>
        <v/>
      </c>
      <c r="K54" s="37" t="str">
        <f aca="true">IF(A54="","",IF(F54&lt;&gt;"Yes","Closed",IF(I54&lt;&gt;"","Returned",IF(AND(J54&lt;&gt;"",TODAY()&gt;J54),"OVERDUE – deemed supply",IF(AND(H54&lt;&gt;"",TODAY()&gt;H54),"Pending – past expected date","Pending")))))</f>
        <v/>
      </c>
    </row>
    <row r="55" customFormat="false" ht="15" hidden="false" customHeight="false" outlineLevel="0" collapsed="false">
      <c r="A55" s="99"/>
      <c r="B55" s="100"/>
      <c r="C55" s="101"/>
      <c r="D55" s="101"/>
      <c r="E55" s="102"/>
      <c r="F55" s="99"/>
      <c r="G55" s="99"/>
      <c r="H55" s="100"/>
      <c r="I55" s="103"/>
      <c r="J55" s="104" t="str">
        <f aca="false">IF(OR(A55="",G55=""),"",B55+IF(LEFT(G55,7)="Capital",1095,365))</f>
        <v/>
      </c>
      <c r="K55" s="37" t="str">
        <f aca="true">IF(A55="","",IF(F55&lt;&gt;"Yes","Closed",IF(I55&lt;&gt;"","Returned",IF(AND(J55&lt;&gt;"",TODAY()&gt;J55),"OVERDUE – deemed supply",IF(AND(H55&lt;&gt;"",TODAY()&gt;H55),"Pending – past expected date","Pending")))))</f>
        <v/>
      </c>
    </row>
    <row r="56" customFormat="false" ht="15" hidden="false" customHeight="false" outlineLevel="0" collapsed="false">
      <c r="A56" s="99"/>
      <c r="B56" s="100"/>
      <c r="C56" s="101"/>
      <c r="D56" s="101"/>
      <c r="E56" s="102"/>
      <c r="F56" s="99"/>
      <c r="G56" s="99"/>
      <c r="H56" s="100"/>
      <c r="I56" s="103"/>
      <c r="J56" s="104" t="str">
        <f aca="false">IF(OR(A56="",G56=""),"",B56+IF(LEFT(G56,7)="Capital",1095,365))</f>
        <v/>
      </c>
      <c r="K56" s="37" t="str">
        <f aca="true">IF(A56="","",IF(F56&lt;&gt;"Yes","Closed",IF(I56&lt;&gt;"","Returned",IF(AND(J56&lt;&gt;"",TODAY()&gt;J56),"OVERDUE – deemed supply",IF(AND(H56&lt;&gt;"",TODAY()&gt;H56),"Pending – past expected date","Pending")))))</f>
        <v/>
      </c>
    </row>
    <row r="57" customFormat="false" ht="15" hidden="false" customHeight="false" outlineLevel="0" collapsed="false">
      <c r="A57" s="99"/>
      <c r="B57" s="100"/>
      <c r="C57" s="101"/>
      <c r="D57" s="101"/>
      <c r="E57" s="102"/>
      <c r="F57" s="99"/>
      <c r="G57" s="99"/>
      <c r="H57" s="100"/>
      <c r="I57" s="103"/>
      <c r="J57" s="104" t="str">
        <f aca="false">IF(OR(A57="",G57=""),"",B57+IF(LEFT(G57,7)="Capital",1095,365))</f>
        <v/>
      </c>
      <c r="K57" s="37" t="str">
        <f aca="true">IF(A57="","",IF(F57&lt;&gt;"Yes","Closed",IF(I57&lt;&gt;"","Returned",IF(AND(J57&lt;&gt;"",TODAY()&gt;J57),"OVERDUE – deemed supply",IF(AND(H57&lt;&gt;"",TODAY()&gt;H57),"Pending – past expected date","Pending")))))</f>
        <v/>
      </c>
    </row>
    <row r="58" customFormat="false" ht="15" hidden="false" customHeight="false" outlineLevel="0" collapsed="false">
      <c r="A58" s="99"/>
      <c r="B58" s="100"/>
      <c r="C58" s="101"/>
      <c r="D58" s="101"/>
      <c r="E58" s="102"/>
      <c r="F58" s="99"/>
      <c r="G58" s="99"/>
      <c r="H58" s="100"/>
      <c r="I58" s="103"/>
      <c r="J58" s="104" t="str">
        <f aca="false">IF(OR(A58="",G58=""),"",B58+IF(LEFT(G58,7)="Capital",1095,365))</f>
        <v/>
      </c>
      <c r="K58" s="37" t="str">
        <f aca="true">IF(A58="","",IF(F58&lt;&gt;"Yes","Closed",IF(I58&lt;&gt;"","Returned",IF(AND(J58&lt;&gt;"",TODAY()&gt;J58),"OVERDUE – deemed supply",IF(AND(H58&lt;&gt;"",TODAY()&gt;H58),"Pending – past expected date","Pending")))))</f>
        <v/>
      </c>
    </row>
    <row r="59" customFormat="false" ht="15" hidden="false" customHeight="false" outlineLevel="0" collapsed="false">
      <c r="A59" s="99"/>
      <c r="B59" s="100"/>
      <c r="C59" s="101"/>
      <c r="D59" s="101"/>
      <c r="E59" s="102"/>
      <c r="F59" s="99"/>
      <c r="G59" s="99"/>
      <c r="H59" s="100"/>
      <c r="I59" s="103"/>
      <c r="J59" s="104" t="str">
        <f aca="false">IF(OR(A59="",G59=""),"",B59+IF(LEFT(G59,7)="Capital",1095,365))</f>
        <v/>
      </c>
      <c r="K59" s="37" t="str">
        <f aca="true">IF(A59="","",IF(F59&lt;&gt;"Yes","Closed",IF(I59&lt;&gt;"","Returned",IF(AND(J59&lt;&gt;"",TODAY()&gt;J59),"OVERDUE – deemed supply",IF(AND(H59&lt;&gt;"",TODAY()&gt;H59),"Pending – past expected date","Pending")))))</f>
        <v/>
      </c>
    </row>
    <row r="60" customFormat="false" ht="15" hidden="false" customHeight="false" outlineLevel="0" collapsed="false">
      <c r="A60" s="99"/>
      <c r="B60" s="100"/>
      <c r="C60" s="101"/>
      <c r="D60" s="101"/>
      <c r="E60" s="102"/>
      <c r="F60" s="99"/>
      <c r="G60" s="99"/>
      <c r="H60" s="100"/>
      <c r="I60" s="103"/>
      <c r="J60" s="104" t="str">
        <f aca="false">IF(OR(A60="",G60=""),"",B60+IF(LEFT(G60,7)="Capital",1095,365))</f>
        <v/>
      </c>
      <c r="K60" s="37" t="str">
        <f aca="true">IF(A60="","",IF(F60&lt;&gt;"Yes","Closed",IF(I60&lt;&gt;"","Returned",IF(AND(J60&lt;&gt;"",TODAY()&gt;J60),"OVERDUE – deemed supply",IF(AND(H60&lt;&gt;"",TODAY()&gt;H60),"Pending – past expected date","Pending")))))</f>
        <v/>
      </c>
    </row>
    <row r="61" customFormat="false" ht="15" hidden="false" customHeight="false" outlineLevel="0" collapsed="false">
      <c r="A61" s="99"/>
      <c r="B61" s="100"/>
      <c r="C61" s="101"/>
      <c r="D61" s="101"/>
      <c r="E61" s="102"/>
      <c r="F61" s="99"/>
      <c r="G61" s="99"/>
      <c r="H61" s="100"/>
      <c r="I61" s="103"/>
      <c r="J61" s="104" t="str">
        <f aca="false">IF(OR(A61="",G61=""),"",B61+IF(LEFT(G61,7)="Capital",1095,365))</f>
        <v/>
      </c>
      <c r="K61" s="37" t="str">
        <f aca="true">IF(A61="","",IF(F61&lt;&gt;"Yes","Closed",IF(I61&lt;&gt;"","Returned",IF(AND(J61&lt;&gt;"",TODAY()&gt;J61),"OVERDUE – deemed supply",IF(AND(H61&lt;&gt;"",TODAY()&gt;H61),"Pending – past expected date","Pending")))))</f>
        <v/>
      </c>
    </row>
    <row r="62" customFormat="false" ht="15" hidden="false" customHeight="false" outlineLevel="0" collapsed="false">
      <c r="A62" s="99"/>
      <c r="B62" s="100"/>
      <c r="C62" s="101"/>
      <c r="D62" s="101"/>
      <c r="E62" s="102"/>
      <c r="F62" s="99"/>
      <c r="G62" s="99"/>
      <c r="H62" s="100"/>
      <c r="I62" s="103"/>
      <c r="J62" s="104" t="str">
        <f aca="false">IF(OR(A62="",G62=""),"",B62+IF(LEFT(G62,7)="Capital",1095,365))</f>
        <v/>
      </c>
      <c r="K62" s="37" t="str">
        <f aca="true">IF(A62="","",IF(F62&lt;&gt;"Yes","Closed",IF(I62&lt;&gt;"","Returned",IF(AND(J62&lt;&gt;"",TODAY()&gt;J62),"OVERDUE – deemed supply",IF(AND(H62&lt;&gt;"",TODAY()&gt;H62),"Pending – past expected date","Pending")))))</f>
        <v/>
      </c>
    </row>
    <row r="63" customFormat="false" ht="15" hidden="false" customHeight="false" outlineLevel="0" collapsed="false">
      <c r="A63" s="99"/>
      <c r="B63" s="100"/>
      <c r="C63" s="101"/>
      <c r="D63" s="101"/>
      <c r="E63" s="102"/>
      <c r="F63" s="99"/>
      <c r="G63" s="99"/>
      <c r="H63" s="100"/>
      <c r="I63" s="103"/>
      <c r="J63" s="104" t="str">
        <f aca="false">IF(OR(A63="",G63=""),"",B63+IF(LEFT(G63,7)="Capital",1095,365))</f>
        <v/>
      </c>
      <c r="K63" s="37" t="str">
        <f aca="true">IF(A63="","",IF(F63&lt;&gt;"Yes","Closed",IF(I63&lt;&gt;"","Returned",IF(AND(J63&lt;&gt;"",TODAY()&gt;J63),"OVERDUE – deemed supply",IF(AND(H63&lt;&gt;"",TODAY()&gt;H63),"Pending – past expected date","Pending")))))</f>
        <v/>
      </c>
    </row>
    <row r="64" customFormat="false" ht="15" hidden="false" customHeight="false" outlineLevel="0" collapsed="false">
      <c r="A64" s="99"/>
      <c r="B64" s="100"/>
      <c r="C64" s="101"/>
      <c r="D64" s="101"/>
      <c r="E64" s="102"/>
      <c r="F64" s="99"/>
      <c r="G64" s="99"/>
      <c r="H64" s="100"/>
      <c r="I64" s="103"/>
      <c r="J64" s="104" t="str">
        <f aca="false">IF(OR(A64="",G64=""),"",B64+IF(LEFT(G64,7)="Capital",1095,365))</f>
        <v/>
      </c>
      <c r="K64" s="37" t="str">
        <f aca="true">IF(A64="","",IF(F64&lt;&gt;"Yes","Closed",IF(I64&lt;&gt;"","Returned",IF(AND(J64&lt;&gt;"",TODAY()&gt;J64),"OVERDUE – deemed supply",IF(AND(H64&lt;&gt;"",TODAY()&gt;H64),"Pending – past expected date","Pending")))))</f>
        <v/>
      </c>
    </row>
    <row r="65" customFormat="false" ht="15" hidden="false" customHeight="false" outlineLevel="0" collapsed="false">
      <c r="A65" s="99"/>
      <c r="B65" s="100"/>
      <c r="C65" s="101"/>
      <c r="D65" s="101"/>
      <c r="E65" s="102"/>
      <c r="F65" s="99"/>
      <c r="G65" s="99"/>
      <c r="H65" s="100"/>
      <c r="I65" s="103"/>
      <c r="J65" s="104" t="str">
        <f aca="false">IF(OR(A65="",G65=""),"",B65+IF(LEFT(G65,7)="Capital",1095,365))</f>
        <v/>
      </c>
      <c r="K65" s="37" t="str">
        <f aca="true">IF(A65="","",IF(F65&lt;&gt;"Yes","Closed",IF(I65&lt;&gt;"","Returned",IF(AND(J65&lt;&gt;"",TODAY()&gt;J65),"OVERDUE – deemed supply",IF(AND(H65&lt;&gt;"",TODAY()&gt;H65),"Pending – past expected date","Pending")))))</f>
        <v/>
      </c>
    </row>
    <row r="66" customFormat="false" ht="15" hidden="false" customHeight="false" outlineLevel="0" collapsed="false">
      <c r="A66" s="99"/>
      <c r="B66" s="100"/>
      <c r="C66" s="101"/>
      <c r="D66" s="101"/>
      <c r="E66" s="102"/>
      <c r="F66" s="99"/>
      <c r="G66" s="99"/>
      <c r="H66" s="100"/>
      <c r="I66" s="103"/>
      <c r="J66" s="104" t="str">
        <f aca="false">IF(OR(A66="",G66=""),"",B66+IF(LEFT(G66,7)="Capital",1095,365))</f>
        <v/>
      </c>
      <c r="K66" s="37" t="str">
        <f aca="true">IF(A66="","",IF(F66&lt;&gt;"Yes","Closed",IF(I66&lt;&gt;"","Returned",IF(AND(J66&lt;&gt;"",TODAY()&gt;J66),"OVERDUE – deemed supply",IF(AND(H66&lt;&gt;"",TODAY()&gt;H66),"Pending – past expected date","Pending")))))</f>
        <v/>
      </c>
    </row>
    <row r="67" customFormat="false" ht="15" hidden="false" customHeight="false" outlineLevel="0" collapsed="false">
      <c r="A67" s="99"/>
      <c r="B67" s="100"/>
      <c r="C67" s="101"/>
      <c r="D67" s="101"/>
      <c r="E67" s="102"/>
      <c r="F67" s="99"/>
      <c r="G67" s="99"/>
      <c r="H67" s="100"/>
      <c r="I67" s="103"/>
      <c r="J67" s="104" t="str">
        <f aca="false">IF(OR(A67="",G67=""),"",B67+IF(LEFT(G67,7)="Capital",1095,365))</f>
        <v/>
      </c>
      <c r="K67" s="37" t="str">
        <f aca="true">IF(A67="","",IF(F67&lt;&gt;"Yes","Closed",IF(I67&lt;&gt;"","Returned",IF(AND(J67&lt;&gt;"",TODAY()&gt;J67),"OVERDUE – deemed supply",IF(AND(H67&lt;&gt;"",TODAY()&gt;H67),"Pending – past expected date","Pending")))))</f>
        <v/>
      </c>
    </row>
    <row r="68" customFormat="false" ht="15" hidden="false" customHeight="false" outlineLevel="0" collapsed="false">
      <c r="A68" s="99"/>
      <c r="B68" s="100"/>
      <c r="C68" s="101"/>
      <c r="D68" s="101"/>
      <c r="E68" s="102"/>
      <c r="F68" s="99"/>
      <c r="G68" s="99"/>
      <c r="H68" s="100"/>
      <c r="I68" s="103"/>
      <c r="J68" s="104" t="str">
        <f aca="false">IF(OR(A68="",G68=""),"",B68+IF(LEFT(G68,7)="Capital",1095,365))</f>
        <v/>
      </c>
      <c r="K68" s="37" t="str">
        <f aca="true">IF(A68="","",IF(F68&lt;&gt;"Yes","Closed",IF(I68&lt;&gt;"","Returned",IF(AND(J68&lt;&gt;"",TODAY()&gt;J68),"OVERDUE – deemed supply",IF(AND(H68&lt;&gt;"",TODAY()&gt;H68),"Pending – past expected date","Pending")))))</f>
        <v/>
      </c>
    </row>
    <row r="69" customFormat="false" ht="15" hidden="false" customHeight="false" outlineLevel="0" collapsed="false">
      <c r="A69" s="99"/>
      <c r="B69" s="100"/>
      <c r="C69" s="101"/>
      <c r="D69" s="101"/>
      <c r="E69" s="102"/>
      <c r="F69" s="99"/>
      <c r="G69" s="99"/>
      <c r="H69" s="100"/>
      <c r="I69" s="103"/>
      <c r="J69" s="104" t="str">
        <f aca="false">IF(OR(A69="",G69=""),"",B69+IF(LEFT(G69,7)="Capital",1095,365))</f>
        <v/>
      </c>
      <c r="K69" s="37" t="str">
        <f aca="true">IF(A69="","",IF(F69&lt;&gt;"Yes","Closed",IF(I69&lt;&gt;"","Returned",IF(AND(J69&lt;&gt;"",TODAY()&gt;J69),"OVERDUE – deemed supply",IF(AND(H69&lt;&gt;"",TODAY()&gt;H69),"Pending – past expected date","Pending")))))</f>
        <v/>
      </c>
    </row>
    <row r="70" customFormat="false" ht="15" hidden="false" customHeight="false" outlineLevel="0" collapsed="false">
      <c r="A70" s="99"/>
      <c r="B70" s="100"/>
      <c r="C70" s="101"/>
      <c r="D70" s="101"/>
      <c r="E70" s="102"/>
      <c r="F70" s="99"/>
      <c r="G70" s="99"/>
      <c r="H70" s="100"/>
      <c r="I70" s="103"/>
      <c r="J70" s="104" t="str">
        <f aca="false">IF(OR(A70="",G70=""),"",B70+IF(LEFT(G70,7)="Capital",1095,365))</f>
        <v/>
      </c>
      <c r="K70" s="37" t="str">
        <f aca="true">IF(A70="","",IF(F70&lt;&gt;"Yes","Closed",IF(I70&lt;&gt;"","Returned",IF(AND(J70&lt;&gt;"",TODAY()&gt;J70),"OVERDUE – deemed supply",IF(AND(H70&lt;&gt;"",TODAY()&gt;H70),"Pending – past expected date","Pending")))))</f>
        <v/>
      </c>
    </row>
    <row r="71" customFormat="false" ht="15" hidden="false" customHeight="false" outlineLevel="0" collapsed="false">
      <c r="A71" s="99"/>
      <c r="B71" s="100"/>
      <c r="C71" s="101"/>
      <c r="D71" s="101"/>
      <c r="E71" s="102"/>
      <c r="F71" s="99"/>
      <c r="G71" s="99"/>
      <c r="H71" s="100"/>
      <c r="I71" s="103"/>
      <c r="J71" s="104" t="str">
        <f aca="false">IF(OR(A71="",G71=""),"",B71+IF(LEFT(G71,7)="Capital",1095,365))</f>
        <v/>
      </c>
      <c r="K71" s="37" t="str">
        <f aca="true">IF(A71="","",IF(F71&lt;&gt;"Yes","Closed",IF(I71&lt;&gt;"","Returned",IF(AND(J71&lt;&gt;"",TODAY()&gt;J71),"OVERDUE – deemed supply",IF(AND(H71&lt;&gt;"",TODAY()&gt;H71),"Pending – past expected date","Pending")))))</f>
        <v/>
      </c>
    </row>
    <row r="72" customFormat="false" ht="15" hidden="false" customHeight="false" outlineLevel="0" collapsed="false">
      <c r="A72" s="99"/>
      <c r="B72" s="100"/>
      <c r="C72" s="101"/>
      <c r="D72" s="101"/>
      <c r="E72" s="102"/>
      <c r="F72" s="99"/>
      <c r="G72" s="99"/>
      <c r="H72" s="100"/>
      <c r="I72" s="103"/>
      <c r="J72" s="104" t="str">
        <f aca="false">IF(OR(A72="",G72=""),"",B72+IF(LEFT(G72,7)="Capital",1095,365))</f>
        <v/>
      </c>
      <c r="K72" s="37" t="str">
        <f aca="true">IF(A72="","",IF(F72&lt;&gt;"Yes","Closed",IF(I72&lt;&gt;"","Returned",IF(AND(J72&lt;&gt;"",TODAY()&gt;J72),"OVERDUE – deemed supply",IF(AND(H72&lt;&gt;"",TODAY()&gt;H72),"Pending – past expected date","Pending")))))</f>
        <v/>
      </c>
    </row>
    <row r="73" customFormat="false" ht="15" hidden="false" customHeight="false" outlineLevel="0" collapsed="false">
      <c r="A73" s="99"/>
      <c r="B73" s="100"/>
      <c r="C73" s="101"/>
      <c r="D73" s="101"/>
      <c r="E73" s="102"/>
      <c r="F73" s="99"/>
      <c r="G73" s="99"/>
      <c r="H73" s="100"/>
      <c r="I73" s="103"/>
      <c r="J73" s="104" t="str">
        <f aca="false">IF(OR(A73="",G73=""),"",B73+IF(LEFT(G73,7)="Capital",1095,365))</f>
        <v/>
      </c>
      <c r="K73" s="37" t="str">
        <f aca="true">IF(A73="","",IF(F73&lt;&gt;"Yes","Closed",IF(I73&lt;&gt;"","Returned",IF(AND(J73&lt;&gt;"",TODAY()&gt;J73),"OVERDUE – deemed supply",IF(AND(H73&lt;&gt;"",TODAY()&gt;H73),"Pending – past expected date","Pending")))))</f>
        <v/>
      </c>
    </row>
    <row r="74" customFormat="false" ht="15" hidden="false" customHeight="false" outlineLevel="0" collapsed="false">
      <c r="A74" s="99"/>
      <c r="B74" s="100"/>
      <c r="C74" s="101"/>
      <c r="D74" s="101"/>
      <c r="E74" s="102"/>
      <c r="F74" s="99"/>
      <c r="G74" s="99"/>
      <c r="H74" s="100"/>
      <c r="I74" s="103"/>
      <c r="J74" s="104" t="str">
        <f aca="false">IF(OR(A74="",G74=""),"",B74+IF(LEFT(G74,7)="Capital",1095,365))</f>
        <v/>
      </c>
      <c r="K74" s="37" t="str">
        <f aca="true">IF(A74="","",IF(F74&lt;&gt;"Yes","Closed",IF(I74&lt;&gt;"","Returned",IF(AND(J74&lt;&gt;"",TODAY()&gt;J74),"OVERDUE – deemed supply",IF(AND(H74&lt;&gt;"",TODAY()&gt;H74),"Pending – past expected date","Pending")))))</f>
        <v/>
      </c>
    </row>
    <row r="75" customFormat="false" ht="15" hidden="false" customHeight="false" outlineLevel="0" collapsed="false">
      <c r="A75" s="99"/>
      <c r="B75" s="100"/>
      <c r="C75" s="101"/>
      <c r="D75" s="101"/>
      <c r="E75" s="102"/>
      <c r="F75" s="99"/>
      <c r="G75" s="99"/>
      <c r="H75" s="100"/>
      <c r="I75" s="103"/>
      <c r="J75" s="104" t="str">
        <f aca="false">IF(OR(A75="",G75=""),"",B75+IF(LEFT(G75,7)="Capital",1095,365))</f>
        <v/>
      </c>
      <c r="K75" s="37" t="str">
        <f aca="true">IF(A75="","",IF(F75&lt;&gt;"Yes","Closed",IF(I75&lt;&gt;"","Returned",IF(AND(J75&lt;&gt;"",TODAY()&gt;J75),"OVERDUE – deemed supply",IF(AND(H75&lt;&gt;"",TODAY()&gt;H75),"Pending – past expected date","Pending")))))</f>
        <v/>
      </c>
    </row>
    <row r="76" customFormat="false" ht="15" hidden="false" customHeight="false" outlineLevel="0" collapsed="false">
      <c r="A76" s="99"/>
      <c r="B76" s="100"/>
      <c r="C76" s="101"/>
      <c r="D76" s="101"/>
      <c r="E76" s="102"/>
      <c r="F76" s="99"/>
      <c r="G76" s="99"/>
      <c r="H76" s="100"/>
      <c r="I76" s="103"/>
      <c r="J76" s="104" t="str">
        <f aca="false">IF(OR(A76="",G76=""),"",B76+IF(LEFT(G76,7)="Capital",1095,365))</f>
        <v/>
      </c>
      <c r="K76" s="37" t="str">
        <f aca="true">IF(A76="","",IF(F76&lt;&gt;"Yes","Closed",IF(I76&lt;&gt;"","Returned",IF(AND(J76&lt;&gt;"",TODAY()&gt;J76),"OVERDUE – deemed supply",IF(AND(H76&lt;&gt;"",TODAY()&gt;H76),"Pending – past expected date","Pending")))))</f>
        <v/>
      </c>
    </row>
    <row r="77" customFormat="false" ht="15" hidden="false" customHeight="false" outlineLevel="0" collapsed="false">
      <c r="A77" s="99"/>
      <c r="B77" s="100"/>
      <c r="C77" s="101"/>
      <c r="D77" s="101"/>
      <c r="E77" s="102"/>
      <c r="F77" s="99"/>
      <c r="G77" s="99"/>
      <c r="H77" s="100"/>
      <c r="I77" s="103"/>
      <c r="J77" s="104" t="str">
        <f aca="false">IF(OR(A77="",G77=""),"",B77+IF(LEFT(G77,7)="Capital",1095,365))</f>
        <v/>
      </c>
      <c r="K77" s="37" t="str">
        <f aca="true">IF(A77="","",IF(F77&lt;&gt;"Yes","Closed",IF(I77&lt;&gt;"","Returned",IF(AND(J77&lt;&gt;"",TODAY()&gt;J77),"OVERDUE – deemed supply",IF(AND(H77&lt;&gt;"",TODAY()&gt;H77),"Pending – past expected date","Pending")))))</f>
        <v/>
      </c>
    </row>
    <row r="78" customFormat="false" ht="15" hidden="false" customHeight="false" outlineLevel="0" collapsed="false">
      <c r="A78" s="99"/>
      <c r="B78" s="100"/>
      <c r="C78" s="101"/>
      <c r="D78" s="101"/>
      <c r="E78" s="102"/>
      <c r="F78" s="99"/>
      <c r="G78" s="99"/>
      <c r="H78" s="100"/>
      <c r="I78" s="103"/>
      <c r="J78" s="104" t="str">
        <f aca="false">IF(OR(A78="",G78=""),"",B78+IF(LEFT(G78,7)="Capital",1095,365))</f>
        <v/>
      </c>
      <c r="K78" s="37" t="str">
        <f aca="true">IF(A78="","",IF(F78&lt;&gt;"Yes","Closed",IF(I78&lt;&gt;"","Returned",IF(AND(J78&lt;&gt;"",TODAY()&gt;J78),"OVERDUE – deemed supply",IF(AND(H78&lt;&gt;"",TODAY()&gt;H78),"Pending – past expected date","Pending")))))</f>
        <v/>
      </c>
    </row>
    <row r="79" customFormat="false" ht="15" hidden="false" customHeight="false" outlineLevel="0" collapsed="false">
      <c r="A79" s="99"/>
      <c r="B79" s="100"/>
      <c r="C79" s="101"/>
      <c r="D79" s="101"/>
      <c r="E79" s="102"/>
      <c r="F79" s="99"/>
      <c r="G79" s="99"/>
      <c r="H79" s="100"/>
      <c r="I79" s="103"/>
      <c r="J79" s="104" t="str">
        <f aca="false">IF(OR(A79="",G79=""),"",B79+IF(LEFT(G79,7)="Capital",1095,365))</f>
        <v/>
      </c>
      <c r="K79" s="37" t="str">
        <f aca="true">IF(A79="","",IF(F79&lt;&gt;"Yes","Closed",IF(I79&lt;&gt;"","Returned",IF(AND(J79&lt;&gt;"",TODAY()&gt;J79),"OVERDUE – deemed supply",IF(AND(H79&lt;&gt;"",TODAY()&gt;H79),"Pending – past expected date","Pending")))))</f>
        <v/>
      </c>
    </row>
    <row r="80" customFormat="false" ht="15" hidden="false" customHeight="false" outlineLevel="0" collapsed="false">
      <c r="A80" s="99"/>
      <c r="B80" s="100"/>
      <c r="C80" s="101"/>
      <c r="D80" s="101"/>
      <c r="E80" s="102"/>
      <c r="F80" s="99"/>
      <c r="G80" s="99"/>
      <c r="H80" s="100"/>
      <c r="I80" s="103"/>
      <c r="J80" s="104" t="str">
        <f aca="false">IF(OR(A80="",G80=""),"",B80+IF(LEFT(G80,7)="Capital",1095,365))</f>
        <v/>
      </c>
      <c r="K80" s="37" t="str">
        <f aca="true">IF(A80="","",IF(F80&lt;&gt;"Yes","Closed",IF(I80&lt;&gt;"","Returned",IF(AND(J80&lt;&gt;"",TODAY()&gt;J80),"OVERDUE – deemed supply",IF(AND(H80&lt;&gt;"",TODAY()&gt;H80),"Pending – past expected date","Pending")))))</f>
        <v/>
      </c>
    </row>
    <row r="81" customFormat="false" ht="15" hidden="false" customHeight="false" outlineLevel="0" collapsed="false">
      <c r="A81" s="99"/>
      <c r="B81" s="100"/>
      <c r="C81" s="101"/>
      <c r="D81" s="101"/>
      <c r="E81" s="102"/>
      <c r="F81" s="99"/>
      <c r="G81" s="99"/>
      <c r="H81" s="100"/>
      <c r="I81" s="103"/>
      <c r="J81" s="104" t="str">
        <f aca="false">IF(OR(A81="",G81=""),"",B81+IF(LEFT(G81,7)="Capital",1095,365))</f>
        <v/>
      </c>
      <c r="K81" s="37" t="str">
        <f aca="true">IF(A81="","",IF(F81&lt;&gt;"Yes","Closed",IF(I81&lt;&gt;"","Returned",IF(AND(J81&lt;&gt;"",TODAY()&gt;J81),"OVERDUE – deemed supply",IF(AND(H81&lt;&gt;"",TODAY()&gt;H81),"Pending – past expected date","Pending")))))</f>
        <v/>
      </c>
    </row>
    <row r="82" customFormat="false" ht="15" hidden="false" customHeight="false" outlineLevel="0" collapsed="false">
      <c r="A82" s="99"/>
      <c r="B82" s="100"/>
      <c r="C82" s="101"/>
      <c r="D82" s="101"/>
      <c r="E82" s="102"/>
      <c r="F82" s="99"/>
      <c r="G82" s="99"/>
      <c r="H82" s="100"/>
      <c r="I82" s="103"/>
      <c r="J82" s="104" t="str">
        <f aca="false">IF(OR(A82="",G82=""),"",B82+IF(LEFT(G82,7)="Capital",1095,365))</f>
        <v/>
      </c>
      <c r="K82" s="37" t="str">
        <f aca="true">IF(A82="","",IF(F82&lt;&gt;"Yes","Closed",IF(I82&lt;&gt;"","Returned",IF(AND(J82&lt;&gt;"",TODAY()&gt;J82),"OVERDUE – deemed supply",IF(AND(H82&lt;&gt;"",TODAY()&gt;H82),"Pending – past expected date","Pending")))))</f>
        <v/>
      </c>
    </row>
    <row r="83" customFormat="false" ht="15" hidden="false" customHeight="false" outlineLevel="0" collapsed="false">
      <c r="A83" s="99"/>
      <c r="B83" s="100"/>
      <c r="C83" s="101"/>
      <c r="D83" s="101"/>
      <c r="E83" s="102"/>
      <c r="F83" s="99"/>
      <c r="G83" s="99"/>
      <c r="H83" s="100"/>
      <c r="I83" s="103"/>
      <c r="J83" s="104" t="str">
        <f aca="false">IF(OR(A83="",G83=""),"",B83+IF(LEFT(G83,7)="Capital",1095,365))</f>
        <v/>
      </c>
      <c r="K83" s="37" t="str">
        <f aca="true">IF(A83="","",IF(F83&lt;&gt;"Yes","Closed",IF(I83&lt;&gt;"","Returned",IF(AND(J83&lt;&gt;"",TODAY()&gt;J83),"OVERDUE – deemed supply",IF(AND(H83&lt;&gt;"",TODAY()&gt;H83),"Pending – past expected date","Pending")))))</f>
        <v/>
      </c>
    </row>
    <row r="84" customFormat="false" ht="15" hidden="false" customHeight="false" outlineLevel="0" collapsed="false">
      <c r="A84" s="99"/>
      <c r="B84" s="100"/>
      <c r="C84" s="101"/>
      <c r="D84" s="101"/>
      <c r="E84" s="102"/>
      <c r="F84" s="99"/>
      <c r="G84" s="99"/>
      <c r="H84" s="100"/>
      <c r="I84" s="103"/>
      <c r="J84" s="104" t="str">
        <f aca="false">IF(OR(A84="",G84=""),"",B84+IF(LEFT(G84,7)="Capital",1095,365))</f>
        <v/>
      </c>
      <c r="K84" s="37" t="str">
        <f aca="true">IF(A84="","",IF(F84&lt;&gt;"Yes","Closed",IF(I84&lt;&gt;"","Returned",IF(AND(J84&lt;&gt;"",TODAY()&gt;J84),"OVERDUE – deemed supply",IF(AND(H84&lt;&gt;"",TODAY()&gt;H84),"Pending – past expected date","Pending")))))</f>
        <v/>
      </c>
    </row>
    <row r="85" customFormat="false" ht="15" hidden="false" customHeight="false" outlineLevel="0" collapsed="false">
      <c r="A85" s="99"/>
      <c r="B85" s="100"/>
      <c r="C85" s="101"/>
      <c r="D85" s="101"/>
      <c r="E85" s="102"/>
      <c r="F85" s="99"/>
      <c r="G85" s="99"/>
      <c r="H85" s="100"/>
      <c r="I85" s="103"/>
      <c r="J85" s="104" t="str">
        <f aca="false">IF(OR(A85="",G85=""),"",B85+IF(LEFT(G85,7)="Capital",1095,365))</f>
        <v/>
      </c>
      <c r="K85" s="37" t="str">
        <f aca="true">IF(A85="","",IF(F85&lt;&gt;"Yes","Closed",IF(I85&lt;&gt;"","Returned",IF(AND(J85&lt;&gt;"",TODAY()&gt;J85),"OVERDUE – deemed supply",IF(AND(H85&lt;&gt;"",TODAY()&gt;H85),"Pending – past expected date","Pending")))))</f>
        <v/>
      </c>
    </row>
    <row r="86" customFormat="false" ht="15" hidden="false" customHeight="false" outlineLevel="0" collapsed="false">
      <c r="A86" s="99"/>
      <c r="B86" s="100"/>
      <c r="C86" s="101"/>
      <c r="D86" s="101"/>
      <c r="E86" s="102"/>
      <c r="F86" s="99"/>
      <c r="G86" s="99"/>
      <c r="H86" s="100"/>
      <c r="I86" s="103"/>
      <c r="J86" s="104" t="str">
        <f aca="false">IF(OR(A86="",G86=""),"",B86+IF(LEFT(G86,7)="Capital",1095,365))</f>
        <v/>
      </c>
      <c r="K86" s="37" t="str">
        <f aca="true">IF(A86="","",IF(F86&lt;&gt;"Yes","Closed",IF(I86&lt;&gt;"","Returned",IF(AND(J86&lt;&gt;"",TODAY()&gt;J86),"OVERDUE – deemed supply",IF(AND(H86&lt;&gt;"",TODAY()&gt;H86),"Pending – past expected date","Pending")))))</f>
        <v/>
      </c>
    </row>
    <row r="87" customFormat="false" ht="15" hidden="false" customHeight="false" outlineLevel="0" collapsed="false">
      <c r="A87" s="99"/>
      <c r="B87" s="100"/>
      <c r="C87" s="101"/>
      <c r="D87" s="101"/>
      <c r="E87" s="102"/>
      <c r="F87" s="99"/>
      <c r="G87" s="99"/>
      <c r="H87" s="100"/>
      <c r="I87" s="103"/>
      <c r="J87" s="104" t="str">
        <f aca="false">IF(OR(A87="",G87=""),"",B87+IF(LEFT(G87,7)="Capital",1095,365))</f>
        <v/>
      </c>
      <c r="K87" s="37" t="str">
        <f aca="true">IF(A87="","",IF(F87&lt;&gt;"Yes","Closed",IF(I87&lt;&gt;"","Returned",IF(AND(J87&lt;&gt;"",TODAY()&gt;J87),"OVERDUE – deemed supply",IF(AND(H87&lt;&gt;"",TODAY()&gt;H87),"Pending – past expected date","Pending")))))</f>
        <v/>
      </c>
    </row>
    <row r="88" customFormat="false" ht="15" hidden="false" customHeight="false" outlineLevel="0" collapsed="false">
      <c r="A88" s="99"/>
      <c r="B88" s="100"/>
      <c r="C88" s="101"/>
      <c r="D88" s="101"/>
      <c r="E88" s="102"/>
      <c r="F88" s="99"/>
      <c r="G88" s="99"/>
      <c r="H88" s="100"/>
      <c r="I88" s="103"/>
      <c r="J88" s="104" t="str">
        <f aca="false">IF(OR(A88="",G88=""),"",B88+IF(LEFT(G88,7)="Capital",1095,365))</f>
        <v/>
      </c>
      <c r="K88" s="37" t="str">
        <f aca="true">IF(A88="","",IF(F88&lt;&gt;"Yes","Closed",IF(I88&lt;&gt;"","Returned",IF(AND(J88&lt;&gt;"",TODAY()&gt;J88),"OVERDUE – deemed supply",IF(AND(H88&lt;&gt;"",TODAY()&gt;H88),"Pending – past expected date","Pending")))))</f>
        <v/>
      </c>
    </row>
    <row r="89" customFormat="false" ht="15" hidden="false" customHeight="false" outlineLevel="0" collapsed="false">
      <c r="A89" s="99"/>
      <c r="B89" s="100"/>
      <c r="C89" s="101"/>
      <c r="D89" s="101"/>
      <c r="E89" s="102"/>
      <c r="F89" s="99"/>
      <c r="G89" s="99"/>
      <c r="H89" s="100"/>
      <c r="I89" s="103"/>
      <c r="J89" s="104" t="str">
        <f aca="false">IF(OR(A89="",G89=""),"",B89+IF(LEFT(G89,7)="Capital",1095,365))</f>
        <v/>
      </c>
      <c r="K89" s="37" t="str">
        <f aca="true">IF(A89="","",IF(F89&lt;&gt;"Yes","Closed",IF(I89&lt;&gt;"","Returned",IF(AND(J89&lt;&gt;"",TODAY()&gt;J89),"OVERDUE – deemed supply",IF(AND(H89&lt;&gt;"",TODAY()&gt;H89),"Pending – past expected date","Pending")))))</f>
        <v/>
      </c>
    </row>
    <row r="90" customFormat="false" ht="15" hidden="false" customHeight="false" outlineLevel="0" collapsed="false">
      <c r="A90" s="99"/>
      <c r="B90" s="100"/>
      <c r="C90" s="101"/>
      <c r="D90" s="101"/>
      <c r="E90" s="102"/>
      <c r="F90" s="99"/>
      <c r="G90" s="99"/>
      <c r="H90" s="100"/>
      <c r="I90" s="103"/>
      <c r="J90" s="104" t="str">
        <f aca="false">IF(OR(A90="",G90=""),"",B90+IF(LEFT(G90,7)="Capital",1095,365))</f>
        <v/>
      </c>
      <c r="K90" s="37" t="str">
        <f aca="true">IF(A90="","",IF(F90&lt;&gt;"Yes","Closed",IF(I90&lt;&gt;"","Returned",IF(AND(J90&lt;&gt;"",TODAY()&gt;J90),"OVERDUE – deemed supply",IF(AND(H90&lt;&gt;"",TODAY()&gt;H90),"Pending – past expected date","Pending")))))</f>
        <v/>
      </c>
    </row>
    <row r="91" customFormat="false" ht="15" hidden="false" customHeight="false" outlineLevel="0" collapsed="false">
      <c r="A91" s="99"/>
      <c r="B91" s="100"/>
      <c r="C91" s="101"/>
      <c r="D91" s="101"/>
      <c r="E91" s="102"/>
      <c r="F91" s="99"/>
      <c r="G91" s="99"/>
      <c r="H91" s="100"/>
      <c r="I91" s="103"/>
      <c r="J91" s="104" t="str">
        <f aca="false">IF(OR(A91="",G91=""),"",B91+IF(LEFT(G91,7)="Capital",1095,365))</f>
        <v/>
      </c>
      <c r="K91" s="37" t="str">
        <f aca="true">IF(A91="","",IF(F91&lt;&gt;"Yes","Closed",IF(I91&lt;&gt;"","Returned",IF(AND(J91&lt;&gt;"",TODAY()&gt;J91),"OVERDUE – deemed supply",IF(AND(H91&lt;&gt;"",TODAY()&gt;H91),"Pending – past expected date","Pending")))))</f>
        <v/>
      </c>
    </row>
    <row r="92" customFormat="false" ht="15" hidden="false" customHeight="false" outlineLevel="0" collapsed="false">
      <c r="A92" s="99"/>
      <c r="B92" s="100"/>
      <c r="C92" s="101"/>
      <c r="D92" s="101"/>
      <c r="E92" s="102"/>
      <c r="F92" s="99"/>
      <c r="G92" s="99"/>
      <c r="H92" s="100"/>
      <c r="I92" s="103"/>
      <c r="J92" s="104" t="str">
        <f aca="false">IF(OR(A92="",G92=""),"",B92+IF(LEFT(G92,7)="Capital",1095,365))</f>
        <v/>
      </c>
      <c r="K92" s="37" t="str">
        <f aca="true">IF(A92="","",IF(F92&lt;&gt;"Yes","Closed",IF(I92&lt;&gt;"","Returned",IF(AND(J92&lt;&gt;"",TODAY()&gt;J92),"OVERDUE – deemed supply",IF(AND(H92&lt;&gt;"",TODAY()&gt;H92),"Pending – past expected date","Pending")))))</f>
        <v/>
      </c>
    </row>
    <row r="93" customFormat="false" ht="15" hidden="false" customHeight="false" outlineLevel="0" collapsed="false">
      <c r="A93" s="99"/>
      <c r="B93" s="100"/>
      <c r="C93" s="101"/>
      <c r="D93" s="101"/>
      <c r="E93" s="102"/>
      <c r="F93" s="99"/>
      <c r="G93" s="99"/>
      <c r="H93" s="100"/>
      <c r="I93" s="103"/>
      <c r="J93" s="104" t="str">
        <f aca="false">IF(OR(A93="",G93=""),"",B93+IF(LEFT(G93,7)="Capital",1095,365))</f>
        <v/>
      </c>
      <c r="K93" s="37" t="str">
        <f aca="true">IF(A93="","",IF(F93&lt;&gt;"Yes","Closed",IF(I93&lt;&gt;"","Returned",IF(AND(J93&lt;&gt;"",TODAY()&gt;J93),"OVERDUE – deemed supply",IF(AND(H93&lt;&gt;"",TODAY()&gt;H93),"Pending – past expected date","Pending")))))</f>
        <v/>
      </c>
    </row>
    <row r="94" customFormat="false" ht="15" hidden="false" customHeight="false" outlineLevel="0" collapsed="false">
      <c r="A94" s="99"/>
      <c r="B94" s="100"/>
      <c r="C94" s="101"/>
      <c r="D94" s="101"/>
      <c r="E94" s="102"/>
      <c r="F94" s="99"/>
      <c r="G94" s="99"/>
      <c r="H94" s="100"/>
      <c r="I94" s="103"/>
      <c r="J94" s="104" t="str">
        <f aca="false">IF(OR(A94="",G94=""),"",B94+IF(LEFT(G94,7)="Capital",1095,365))</f>
        <v/>
      </c>
      <c r="K94" s="37" t="str">
        <f aca="true">IF(A94="","",IF(F94&lt;&gt;"Yes","Closed",IF(I94&lt;&gt;"","Returned",IF(AND(J94&lt;&gt;"",TODAY()&gt;J94),"OVERDUE – deemed supply",IF(AND(H94&lt;&gt;"",TODAY()&gt;H94),"Pending – past expected date","Pending")))))</f>
        <v/>
      </c>
    </row>
    <row r="95" customFormat="false" ht="15" hidden="false" customHeight="false" outlineLevel="0" collapsed="false">
      <c r="A95" s="99"/>
      <c r="B95" s="100"/>
      <c r="C95" s="101"/>
      <c r="D95" s="101"/>
      <c r="E95" s="102"/>
      <c r="F95" s="99"/>
      <c r="G95" s="99"/>
      <c r="H95" s="100"/>
      <c r="I95" s="103"/>
      <c r="J95" s="104" t="str">
        <f aca="false">IF(OR(A95="",G95=""),"",B95+IF(LEFT(G95,7)="Capital",1095,365))</f>
        <v/>
      </c>
      <c r="K95" s="37" t="str">
        <f aca="true">IF(A95="","",IF(F95&lt;&gt;"Yes","Closed",IF(I95&lt;&gt;"","Returned",IF(AND(J95&lt;&gt;"",TODAY()&gt;J95),"OVERDUE – deemed supply",IF(AND(H95&lt;&gt;"",TODAY()&gt;H95),"Pending – past expected date","Pending")))))</f>
        <v/>
      </c>
    </row>
    <row r="96" customFormat="false" ht="15" hidden="false" customHeight="false" outlineLevel="0" collapsed="false">
      <c r="A96" s="99"/>
      <c r="B96" s="100"/>
      <c r="C96" s="101"/>
      <c r="D96" s="101"/>
      <c r="E96" s="102"/>
      <c r="F96" s="99"/>
      <c r="G96" s="99"/>
      <c r="H96" s="100"/>
      <c r="I96" s="103"/>
      <c r="J96" s="104" t="str">
        <f aca="false">IF(OR(A96="",G96=""),"",B96+IF(LEFT(G96,7)="Capital",1095,365))</f>
        <v/>
      </c>
      <c r="K96" s="37" t="str">
        <f aca="true">IF(A96="","",IF(F96&lt;&gt;"Yes","Closed",IF(I96&lt;&gt;"","Returned",IF(AND(J96&lt;&gt;"",TODAY()&gt;J96),"OVERDUE – deemed supply",IF(AND(H96&lt;&gt;"",TODAY()&gt;H96),"Pending – past expected date","Pending")))))</f>
        <v/>
      </c>
    </row>
    <row r="97" customFormat="false" ht="15" hidden="false" customHeight="false" outlineLevel="0" collapsed="false">
      <c r="A97" s="99"/>
      <c r="B97" s="100"/>
      <c r="C97" s="101"/>
      <c r="D97" s="101"/>
      <c r="E97" s="102"/>
      <c r="F97" s="99"/>
      <c r="G97" s="99"/>
      <c r="H97" s="100"/>
      <c r="I97" s="103"/>
      <c r="J97" s="104" t="str">
        <f aca="false">IF(OR(A97="",G97=""),"",B97+IF(LEFT(G97,7)="Capital",1095,365))</f>
        <v/>
      </c>
      <c r="K97" s="37" t="str">
        <f aca="true">IF(A97="","",IF(F97&lt;&gt;"Yes","Closed",IF(I97&lt;&gt;"","Returned",IF(AND(J97&lt;&gt;"",TODAY()&gt;J97),"OVERDUE – deemed supply",IF(AND(H97&lt;&gt;"",TODAY()&gt;H97),"Pending – past expected date","Pending")))))</f>
        <v/>
      </c>
    </row>
    <row r="98" customFormat="false" ht="15" hidden="false" customHeight="false" outlineLevel="0" collapsed="false">
      <c r="A98" s="99"/>
      <c r="B98" s="100"/>
      <c r="C98" s="101"/>
      <c r="D98" s="101"/>
      <c r="E98" s="102"/>
      <c r="F98" s="99"/>
      <c r="G98" s="99"/>
      <c r="H98" s="100"/>
      <c r="I98" s="103"/>
      <c r="J98" s="104" t="str">
        <f aca="false">IF(OR(A98="",G98=""),"",B98+IF(LEFT(G98,7)="Capital",1095,365))</f>
        <v/>
      </c>
      <c r="K98" s="37" t="str">
        <f aca="true">IF(A98="","",IF(F98&lt;&gt;"Yes","Closed",IF(I98&lt;&gt;"","Returned",IF(AND(J98&lt;&gt;"",TODAY()&gt;J98),"OVERDUE – deemed supply",IF(AND(H98&lt;&gt;"",TODAY()&gt;H98),"Pending – past expected date","Pending")))))</f>
        <v/>
      </c>
    </row>
    <row r="99" customFormat="false" ht="15" hidden="false" customHeight="false" outlineLevel="0" collapsed="false">
      <c r="A99" s="99"/>
      <c r="B99" s="100"/>
      <c r="C99" s="101"/>
      <c r="D99" s="101"/>
      <c r="E99" s="102"/>
      <c r="F99" s="99"/>
      <c r="G99" s="99"/>
      <c r="H99" s="100"/>
      <c r="I99" s="103"/>
      <c r="J99" s="104" t="str">
        <f aca="false">IF(OR(A99="",G99=""),"",B99+IF(LEFT(G99,7)="Capital",1095,365))</f>
        <v/>
      </c>
      <c r="K99" s="37" t="str">
        <f aca="true">IF(A99="","",IF(F99&lt;&gt;"Yes","Closed",IF(I99&lt;&gt;"","Returned",IF(AND(J99&lt;&gt;"",TODAY()&gt;J99),"OVERDUE – deemed supply",IF(AND(H99&lt;&gt;"",TODAY()&gt;H99),"Pending – past expected date","Pending")))))</f>
        <v/>
      </c>
    </row>
    <row r="100" customFormat="false" ht="15" hidden="false" customHeight="false" outlineLevel="0" collapsed="false">
      <c r="A100" s="99"/>
      <c r="B100" s="100"/>
      <c r="C100" s="101"/>
      <c r="D100" s="101"/>
      <c r="E100" s="102"/>
      <c r="F100" s="99"/>
      <c r="G100" s="99"/>
      <c r="H100" s="100"/>
      <c r="I100" s="103"/>
      <c r="J100" s="104" t="str">
        <f aca="false">IF(OR(A100="",G100=""),"",B100+IF(LEFT(G100,7)="Capital",1095,365))</f>
        <v/>
      </c>
      <c r="K100" s="37" t="str">
        <f aca="true">IF(A100="","",IF(F100&lt;&gt;"Yes","Closed",IF(I100&lt;&gt;"","Returned",IF(AND(J100&lt;&gt;"",TODAY()&gt;J100),"OVERDUE – deemed supply",IF(AND(H100&lt;&gt;"",TODAY()&gt;H100),"Pending – past expected date","Pending")))))</f>
        <v/>
      </c>
    </row>
    <row r="101" customFormat="false" ht="15" hidden="false" customHeight="false" outlineLevel="0" collapsed="false">
      <c r="A101" s="99"/>
      <c r="B101" s="100"/>
      <c r="C101" s="101"/>
      <c r="D101" s="101"/>
      <c r="E101" s="102"/>
      <c r="F101" s="99"/>
      <c r="G101" s="99"/>
      <c r="H101" s="100"/>
      <c r="I101" s="103"/>
      <c r="J101" s="104" t="str">
        <f aca="false">IF(OR(A101="",G101=""),"",B101+IF(LEFT(G101,7)="Capital",1095,365))</f>
        <v/>
      </c>
      <c r="K101" s="37" t="str">
        <f aca="true">IF(A101="","",IF(F101&lt;&gt;"Yes","Closed",IF(I101&lt;&gt;"","Returned",IF(AND(J101&lt;&gt;"",TODAY()&gt;J101),"OVERDUE – deemed supply",IF(AND(H101&lt;&gt;"",TODAY()&gt;H101),"Pending – past expected date","Pending")))))</f>
        <v/>
      </c>
    </row>
    <row r="102" customFormat="false" ht="15" hidden="false" customHeight="false" outlineLevel="0" collapsed="false">
      <c r="A102" s="99"/>
      <c r="B102" s="100"/>
      <c r="C102" s="101"/>
      <c r="D102" s="101"/>
      <c r="E102" s="102"/>
      <c r="F102" s="99"/>
      <c r="G102" s="99"/>
      <c r="H102" s="100"/>
      <c r="I102" s="103"/>
      <c r="J102" s="104" t="str">
        <f aca="false">IF(OR(A102="",G102=""),"",B102+IF(LEFT(G102,7)="Capital",1095,365))</f>
        <v/>
      </c>
      <c r="K102" s="37" t="str">
        <f aca="true">IF(A102="","",IF(F102&lt;&gt;"Yes","Closed",IF(I102&lt;&gt;"","Returned",IF(AND(J102&lt;&gt;"",TODAY()&gt;J102),"OVERDUE – deemed supply",IF(AND(H102&lt;&gt;"",TODAY()&gt;H102),"Pending – past expected date","Pending")))))</f>
        <v/>
      </c>
    </row>
    <row r="103" customFormat="false" ht="15" hidden="false" customHeight="false" outlineLevel="0" collapsed="false">
      <c r="A103" s="99"/>
      <c r="B103" s="100"/>
      <c r="C103" s="101"/>
      <c r="D103" s="101"/>
      <c r="E103" s="102"/>
      <c r="F103" s="99"/>
      <c r="G103" s="99"/>
      <c r="H103" s="100"/>
      <c r="I103" s="103"/>
      <c r="J103" s="104" t="str">
        <f aca="false">IF(OR(A103="",G103=""),"",B103+IF(LEFT(G103,7)="Capital",1095,365))</f>
        <v/>
      </c>
      <c r="K103" s="37" t="str">
        <f aca="true">IF(A103="","",IF(F103&lt;&gt;"Yes","Closed",IF(I103&lt;&gt;"","Returned",IF(AND(J103&lt;&gt;"",TODAY()&gt;J103),"OVERDUE – deemed supply",IF(AND(H103&lt;&gt;"",TODAY()&gt;H103),"Pending – past expected date","Pending")))))</f>
        <v/>
      </c>
    </row>
    <row r="104" customFormat="false" ht="15" hidden="false" customHeight="false" outlineLevel="0" collapsed="false">
      <c r="A104" s="99"/>
      <c r="B104" s="100"/>
      <c r="C104" s="101"/>
      <c r="D104" s="101"/>
      <c r="E104" s="102"/>
      <c r="F104" s="99"/>
      <c r="G104" s="99"/>
      <c r="H104" s="100"/>
      <c r="I104" s="103"/>
      <c r="J104" s="104" t="str">
        <f aca="false">IF(OR(A104="",G104=""),"",B104+IF(LEFT(G104,7)="Capital",1095,365))</f>
        <v/>
      </c>
      <c r="K104" s="37" t="str">
        <f aca="true">IF(A104="","",IF(F104&lt;&gt;"Yes","Closed",IF(I104&lt;&gt;"","Returned",IF(AND(J104&lt;&gt;"",TODAY()&gt;J104),"OVERDUE – deemed supply",IF(AND(H104&lt;&gt;"",TODAY()&gt;H104),"Pending – past expected date","Pending")))))</f>
        <v/>
      </c>
    </row>
    <row r="105" customFormat="false" ht="15" hidden="false" customHeight="false" outlineLevel="0" collapsed="false">
      <c r="A105" s="99"/>
      <c r="B105" s="100"/>
      <c r="C105" s="101"/>
      <c r="D105" s="101"/>
      <c r="E105" s="102"/>
      <c r="F105" s="99"/>
      <c r="G105" s="99"/>
      <c r="H105" s="100"/>
      <c r="I105" s="103"/>
      <c r="J105" s="104" t="str">
        <f aca="false">IF(OR(A105="",G105=""),"",B105+IF(LEFT(G105,7)="Capital",1095,365))</f>
        <v/>
      </c>
      <c r="K105" s="37" t="str">
        <f aca="true">IF(A105="","",IF(F105&lt;&gt;"Yes","Closed",IF(I105&lt;&gt;"","Returned",IF(AND(J105&lt;&gt;"",TODAY()&gt;J105),"OVERDUE – deemed supply",IF(AND(H105&lt;&gt;"",TODAY()&gt;H105),"Pending – past expected date","Pending")))))</f>
        <v/>
      </c>
    </row>
    <row r="106" customFormat="false" ht="15" hidden="false" customHeight="false" outlineLevel="0" collapsed="false">
      <c r="A106" s="99"/>
      <c r="B106" s="100"/>
      <c r="C106" s="101"/>
      <c r="D106" s="101"/>
      <c r="E106" s="102"/>
      <c r="F106" s="99"/>
      <c r="G106" s="99"/>
      <c r="H106" s="100"/>
      <c r="I106" s="103"/>
      <c r="J106" s="104" t="str">
        <f aca="false">IF(OR(A106="",G106=""),"",B106+IF(LEFT(G106,7)="Capital",1095,365))</f>
        <v/>
      </c>
      <c r="K106" s="37" t="str">
        <f aca="true">IF(A106="","",IF(F106&lt;&gt;"Yes","Closed",IF(I106&lt;&gt;"","Returned",IF(AND(J106&lt;&gt;"",TODAY()&gt;J106),"OVERDUE – deemed supply",IF(AND(H106&lt;&gt;"",TODAY()&gt;H106),"Pending – past expected date","Pending")))))</f>
        <v/>
      </c>
    </row>
    <row r="107" customFormat="false" ht="15" hidden="false" customHeight="false" outlineLevel="0" collapsed="false">
      <c r="A107" s="99"/>
      <c r="B107" s="100"/>
      <c r="C107" s="101"/>
      <c r="D107" s="101"/>
      <c r="E107" s="102"/>
      <c r="F107" s="99"/>
      <c r="G107" s="99"/>
      <c r="H107" s="100"/>
      <c r="I107" s="103"/>
      <c r="J107" s="104" t="str">
        <f aca="false">IF(OR(A107="",G107=""),"",B107+IF(LEFT(G107,7)="Capital",1095,365))</f>
        <v/>
      </c>
      <c r="K107" s="37" t="str">
        <f aca="true">IF(A107="","",IF(F107&lt;&gt;"Yes","Closed",IF(I107&lt;&gt;"","Returned",IF(AND(J107&lt;&gt;"",TODAY()&gt;J107),"OVERDUE – deemed supply",IF(AND(H107&lt;&gt;"",TODAY()&gt;H107),"Pending – past expected date","Pending")))))</f>
        <v/>
      </c>
    </row>
    <row r="108" customFormat="false" ht="15" hidden="false" customHeight="false" outlineLevel="0" collapsed="false">
      <c r="A108" s="99"/>
      <c r="B108" s="100"/>
      <c r="C108" s="101"/>
      <c r="D108" s="101"/>
      <c r="E108" s="102"/>
      <c r="F108" s="99"/>
      <c r="G108" s="99"/>
      <c r="H108" s="100"/>
      <c r="I108" s="103"/>
      <c r="J108" s="104" t="str">
        <f aca="false">IF(OR(A108="",G108=""),"",B108+IF(LEFT(G108,7)="Capital",1095,365))</f>
        <v/>
      </c>
      <c r="K108" s="37" t="str">
        <f aca="true">IF(A108="","",IF(F108&lt;&gt;"Yes","Closed",IF(I108&lt;&gt;"","Returned",IF(AND(J108&lt;&gt;"",TODAY()&gt;J108),"OVERDUE – deemed supply",IF(AND(H108&lt;&gt;"",TODAY()&gt;H108),"Pending – past expected date","Pending")))))</f>
        <v/>
      </c>
    </row>
    <row r="109" customFormat="false" ht="15" hidden="false" customHeight="false" outlineLevel="0" collapsed="false">
      <c r="A109" s="99"/>
      <c r="B109" s="100"/>
      <c r="C109" s="101"/>
      <c r="D109" s="101"/>
      <c r="E109" s="102"/>
      <c r="F109" s="99"/>
      <c r="G109" s="99"/>
      <c r="H109" s="100"/>
      <c r="I109" s="103"/>
      <c r="J109" s="104" t="str">
        <f aca="false">IF(OR(A109="",G109=""),"",B109+IF(LEFT(G109,7)="Capital",1095,365))</f>
        <v/>
      </c>
      <c r="K109" s="37" t="str">
        <f aca="true">IF(A109="","",IF(F109&lt;&gt;"Yes","Closed",IF(I109&lt;&gt;"","Returned",IF(AND(J109&lt;&gt;"",TODAY()&gt;J109),"OVERDUE – deemed supply",IF(AND(H109&lt;&gt;"",TODAY()&gt;H109),"Pending – past expected date","Pending")))))</f>
        <v/>
      </c>
    </row>
    <row r="110" customFormat="false" ht="15" hidden="false" customHeight="false" outlineLevel="0" collapsed="false">
      <c r="A110" s="99"/>
      <c r="B110" s="100"/>
      <c r="C110" s="101"/>
      <c r="D110" s="101"/>
      <c r="E110" s="102"/>
      <c r="F110" s="99"/>
      <c r="G110" s="99"/>
      <c r="H110" s="100"/>
      <c r="I110" s="103"/>
      <c r="J110" s="104" t="str">
        <f aca="false">IF(OR(A110="",G110=""),"",B110+IF(LEFT(G110,7)="Capital",1095,365))</f>
        <v/>
      </c>
      <c r="K110" s="37" t="str">
        <f aca="true">IF(A110="","",IF(F110&lt;&gt;"Yes","Closed",IF(I110&lt;&gt;"","Returned",IF(AND(J110&lt;&gt;"",TODAY()&gt;J110),"OVERDUE – deemed supply",IF(AND(H110&lt;&gt;"",TODAY()&gt;H110),"Pending – past expected date","Pending")))))</f>
        <v/>
      </c>
    </row>
    <row r="111" customFormat="false" ht="15" hidden="false" customHeight="false" outlineLevel="0" collapsed="false">
      <c r="A111" s="99"/>
      <c r="B111" s="100"/>
      <c r="C111" s="101"/>
      <c r="D111" s="101"/>
      <c r="E111" s="102"/>
      <c r="F111" s="99"/>
      <c r="G111" s="99"/>
      <c r="H111" s="100"/>
      <c r="I111" s="103"/>
      <c r="J111" s="104" t="str">
        <f aca="false">IF(OR(A111="",G111=""),"",B111+IF(LEFT(G111,7)="Capital",1095,365))</f>
        <v/>
      </c>
      <c r="K111" s="37" t="str">
        <f aca="true">IF(A111="","",IF(F111&lt;&gt;"Yes","Closed",IF(I111&lt;&gt;"","Returned",IF(AND(J111&lt;&gt;"",TODAY()&gt;J111),"OVERDUE – deemed supply",IF(AND(H111&lt;&gt;"",TODAY()&gt;H111),"Pending – past expected date","Pending")))))</f>
        <v/>
      </c>
    </row>
    <row r="112" customFormat="false" ht="15" hidden="false" customHeight="false" outlineLevel="0" collapsed="false">
      <c r="A112" s="99"/>
      <c r="B112" s="100"/>
      <c r="C112" s="101"/>
      <c r="D112" s="101"/>
      <c r="E112" s="102"/>
      <c r="F112" s="99"/>
      <c r="G112" s="99"/>
      <c r="H112" s="100"/>
      <c r="I112" s="103"/>
      <c r="J112" s="104" t="str">
        <f aca="false">IF(OR(A112="",G112=""),"",B112+IF(LEFT(G112,7)="Capital",1095,365))</f>
        <v/>
      </c>
      <c r="K112" s="37" t="str">
        <f aca="true">IF(A112="","",IF(F112&lt;&gt;"Yes","Closed",IF(I112&lt;&gt;"","Returned",IF(AND(J112&lt;&gt;"",TODAY()&gt;J112),"OVERDUE – deemed supply",IF(AND(H112&lt;&gt;"",TODAY()&gt;H112),"Pending – past expected date","Pending")))))</f>
        <v/>
      </c>
    </row>
    <row r="113" customFormat="false" ht="15" hidden="false" customHeight="false" outlineLevel="0" collapsed="false">
      <c r="A113" s="99"/>
      <c r="B113" s="100"/>
      <c r="C113" s="101"/>
      <c r="D113" s="101"/>
      <c r="E113" s="102"/>
      <c r="F113" s="99"/>
      <c r="G113" s="99"/>
      <c r="H113" s="100"/>
      <c r="I113" s="103"/>
      <c r="J113" s="104" t="str">
        <f aca="false">IF(OR(A113="",G113=""),"",B113+IF(LEFT(G113,7)="Capital",1095,365))</f>
        <v/>
      </c>
      <c r="K113" s="37" t="str">
        <f aca="true">IF(A113="","",IF(F113&lt;&gt;"Yes","Closed",IF(I113&lt;&gt;"","Returned",IF(AND(J113&lt;&gt;"",TODAY()&gt;J113),"OVERDUE – deemed supply",IF(AND(H113&lt;&gt;"",TODAY()&gt;H113),"Pending – past expected date","Pending")))))</f>
        <v/>
      </c>
    </row>
    <row r="114" customFormat="false" ht="15" hidden="false" customHeight="false" outlineLevel="0" collapsed="false">
      <c r="A114" s="99"/>
      <c r="B114" s="100"/>
      <c r="C114" s="101"/>
      <c r="D114" s="101"/>
      <c r="E114" s="102"/>
      <c r="F114" s="99"/>
      <c r="G114" s="99"/>
      <c r="H114" s="100"/>
      <c r="I114" s="103"/>
      <c r="J114" s="104" t="str">
        <f aca="false">IF(OR(A114="",G114=""),"",B114+IF(LEFT(G114,7)="Capital",1095,365))</f>
        <v/>
      </c>
      <c r="K114" s="37" t="str">
        <f aca="true">IF(A114="","",IF(F114&lt;&gt;"Yes","Closed",IF(I114&lt;&gt;"","Returned",IF(AND(J114&lt;&gt;"",TODAY()&gt;J114),"OVERDUE – deemed supply",IF(AND(H114&lt;&gt;"",TODAY()&gt;H114),"Pending – past expected date","Pending")))))</f>
        <v/>
      </c>
    </row>
    <row r="115" customFormat="false" ht="15" hidden="false" customHeight="false" outlineLevel="0" collapsed="false">
      <c r="A115" s="99"/>
      <c r="B115" s="100"/>
      <c r="C115" s="101"/>
      <c r="D115" s="101"/>
      <c r="E115" s="102"/>
      <c r="F115" s="99"/>
      <c r="G115" s="99"/>
      <c r="H115" s="100"/>
      <c r="I115" s="103"/>
      <c r="J115" s="104" t="str">
        <f aca="false">IF(OR(A115="",G115=""),"",B115+IF(LEFT(G115,7)="Capital",1095,365))</f>
        <v/>
      </c>
      <c r="K115" s="37" t="str">
        <f aca="true">IF(A115="","",IF(F115&lt;&gt;"Yes","Closed",IF(I115&lt;&gt;"","Returned",IF(AND(J115&lt;&gt;"",TODAY()&gt;J115),"OVERDUE – deemed supply",IF(AND(H115&lt;&gt;"",TODAY()&gt;H115),"Pending – past expected date","Pending")))))</f>
        <v/>
      </c>
    </row>
    <row r="116" customFormat="false" ht="15" hidden="false" customHeight="false" outlineLevel="0" collapsed="false">
      <c r="A116" s="99"/>
      <c r="B116" s="100"/>
      <c r="C116" s="101"/>
      <c r="D116" s="101"/>
      <c r="E116" s="102"/>
      <c r="F116" s="99"/>
      <c r="G116" s="99"/>
      <c r="H116" s="100"/>
      <c r="I116" s="103"/>
      <c r="J116" s="104" t="str">
        <f aca="false">IF(OR(A116="",G116=""),"",B116+IF(LEFT(G116,7)="Capital",1095,365))</f>
        <v/>
      </c>
      <c r="K116" s="37" t="str">
        <f aca="true">IF(A116="","",IF(F116&lt;&gt;"Yes","Closed",IF(I116&lt;&gt;"","Returned",IF(AND(J116&lt;&gt;"",TODAY()&gt;J116),"OVERDUE – deemed supply",IF(AND(H116&lt;&gt;"",TODAY()&gt;H116),"Pending – past expected date","Pending")))))</f>
        <v/>
      </c>
    </row>
    <row r="117" customFormat="false" ht="15" hidden="false" customHeight="false" outlineLevel="0" collapsed="false">
      <c r="A117" s="99"/>
      <c r="B117" s="100"/>
      <c r="C117" s="101"/>
      <c r="D117" s="101"/>
      <c r="E117" s="102"/>
      <c r="F117" s="99"/>
      <c r="G117" s="99"/>
      <c r="H117" s="100"/>
      <c r="I117" s="103"/>
      <c r="J117" s="104" t="str">
        <f aca="false">IF(OR(A117="",G117=""),"",B117+IF(LEFT(G117,7)="Capital",1095,365))</f>
        <v/>
      </c>
      <c r="K117" s="37" t="str">
        <f aca="true">IF(A117="","",IF(F117&lt;&gt;"Yes","Closed",IF(I117&lt;&gt;"","Returned",IF(AND(J117&lt;&gt;"",TODAY()&gt;J117),"OVERDUE – deemed supply",IF(AND(H117&lt;&gt;"",TODAY()&gt;H117),"Pending – past expected date","Pending")))))</f>
        <v/>
      </c>
    </row>
    <row r="118" customFormat="false" ht="15" hidden="false" customHeight="false" outlineLevel="0" collapsed="false">
      <c r="A118" s="99"/>
      <c r="B118" s="100"/>
      <c r="C118" s="101"/>
      <c r="D118" s="101"/>
      <c r="E118" s="102"/>
      <c r="F118" s="99"/>
      <c r="G118" s="99"/>
      <c r="H118" s="100"/>
      <c r="I118" s="103"/>
      <c r="J118" s="104" t="str">
        <f aca="false">IF(OR(A118="",G118=""),"",B118+IF(LEFT(G118,7)="Capital",1095,365))</f>
        <v/>
      </c>
      <c r="K118" s="37" t="str">
        <f aca="true">IF(A118="","",IF(F118&lt;&gt;"Yes","Closed",IF(I118&lt;&gt;"","Returned",IF(AND(J118&lt;&gt;"",TODAY()&gt;J118),"OVERDUE – deemed supply",IF(AND(H118&lt;&gt;"",TODAY()&gt;H118),"Pending – past expected date","Pending")))))</f>
        <v/>
      </c>
    </row>
    <row r="119" customFormat="false" ht="15" hidden="false" customHeight="false" outlineLevel="0" collapsed="false">
      <c r="A119" s="99"/>
      <c r="B119" s="100"/>
      <c r="C119" s="101"/>
      <c r="D119" s="101"/>
      <c r="E119" s="102"/>
      <c r="F119" s="99"/>
      <c r="G119" s="99"/>
      <c r="H119" s="100"/>
      <c r="I119" s="103"/>
      <c r="J119" s="104" t="str">
        <f aca="false">IF(OR(A119="",G119=""),"",B119+IF(LEFT(G119,7)="Capital",1095,365))</f>
        <v/>
      </c>
      <c r="K119" s="37" t="str">
        <f aca="true">IF(A119="","",IF(F119&lt;&gt;"Yes","Closed",IF(I119&lt;&gt;"","Returned",IF(AND(J119&lt;&gt;"",TODAY()&gt;J119),"OVERDUE – deemed supply",IF(AND(H119&lt;&gt;"",TODAY()&gt;H119),"Pending – past expected date","Pending")))))</f>
        <v/>
      </c>
    </row>
    <row r="120" customFormat="false" ht="15" hidden="false" customHeight="false" outlineLevel="0" collapsed="false">
      <c r="A120" s="99"/>
      <c r="B120" s="100"/>
      <c r="C120" s="101"/>
      <c r="D120" s="101"/>
      <c r="E120" s="102"/>
      <c r="F120" s="99"/>
      <c r="G120" s="99"/>
      <c r="H120" s="100"/>
      <c r="I120" s="103"/>
      <c r="J120" s="104" t="str">
        <f aca="false">IF(OR(A120="",G120=""),"",B120+IF(LEFT(G120,7)="Capital",1095,365))</f>
        <v/>
      </c>
      <c r="K120" s="37" t="str">
        <f aca="true">IF(A120="","",IF(F120&lt;&gt;"Yes","Closed",IF(I120&lt;&gt;"","Returned",IF(AND(J120&lt;&gt;"",TODAY()&gt;J120),"OVERDUE – deemed supply",IF(AND(H120&lt;&gt;"",TODAY()&gt;H120),"Pending – past expected date","Pending")))))</f>
        <v/>
      </c>
    </row>
    <row r="121" customFormat="false" ht="15" hidden="false" customHeight="false" outlineLevel="0" collapsed="false">
      <c r="A121" s="99"/>
      <c r="B121" s="100"/>
      <c r="C121" s="101"/>
      <c r="D121" s="101"/>
      <c r="E121" s="102"/>
      <c r="F121" s="99"/>
      <c r="G121" s="99"/>
      <c r="H121" s="100"/>
      <c r="I121" s="103"/>
      <c r="J121" s="104" t="str">
        <f aca="false">IF(OR(A121="",G121=""),"",B121+IF(LEFT(G121,7)="Capital",1095,365))</f>
        <v/>
      </c>
      <c r="K121" s="37" t="str">
        <f aca="true">IF(A121="","",IF(F121&lt;&gt;"Yes","Closed",IF(I121&lt;&gt;"","Returned",IF(AND(J121&lt;&gt;"",TODAY()&gt;J121),"OVERDUE – deemed supply",IF(AND(H121&lt;&gt;"",TODAY()&gt;H121),"Pending – past expected date","Pending")))))</f>
        <v/>
      </c>
    </row>
    <row r="122" customFormat="false" ht="15" hidden="false" customHeight="false" outlineLevel="0" collapsed="false">
      <c r="A122" s="99"/>
      <c r="B122" s="100"/>
      <c r="C122" s="101"/>
      <c r="D122" s="101"/>
      <c r="E122" s="102"/>
      <c r="F122" s="99"/>
      <c r="G122" s="99"/>
      <c r="H122" s="100"/>
      <c r="I122" s="103"/>
      <c r="J122" s="104" t="str">
        <f aca="false">IF(OR(A122="",G122=""),"",B122+IF(LEFT(G122,7)="Capital",1095,365))</f>
        <v/>
      </c>
      <c r="K122" s="37" t="str">
        <f aca="true">IF(A122="","",IF(F122&lt;&gt;"Yes","Closed",IF(I122&lt;&gt;"","Returned",IF(AND(J122&lt;&gt;"",TODAY()&gt;J122),"OVERDUE – deemed supply",IF(AND(H122&lt;&gt;"",TODAY()&gt;H122),"Pending – past expected date","Pending")))))</f>
        <v/>
      </c>
    </row>
    <row r="123" customFormat="false" ht="15" hidden="false" customHeight="false" outlineLevel="0" collapsed="false">
      <c r="A123" s="99"/>
      <c r="B123" s="100"/>
      <c r="C123" s="101"/>
      <c r="D123" s="101"/>
      <c r="E123" s="102"/>
      <c r="F123" s="99"/>
      <c r="G123" s="99"/>
      <c r="H123" s="100"/>
      <c r="I123" s="103"/>
      <c r="J123" s="104" t="str">
        <f aca="false">IF(OR(A123="",G123=""),"",B123+IF(LEFT(G123,7)="Capital",1095,365))</f>
        <v/>
      </c>
      <c r="K123" s="37" t="str">
        <f aca="true">IF(A123="","",IF(F123&lt;&gt;"Yes","Closed",IF(I123&lt;&gt;"","Returned",IF(AND(J123&lt;&gt;"",TODAY()&gt;J123),"OVERDUE – deemed supply",IF(AND(H123&lt;&gt;"",TODAY()&gt;H123),"Pending – past expected date","Pending")))))</f>
        <v/>
      </c>
    </row>
    <row r="124" customFormat="false" ht="15" hidden="false" customHeight="false" outlineLevel="0" collapsed="false">
      <c r="A124" s="99"/>
      <c r="B124" s="100"/>
      <c r="C124" s="101"/>
      <c r="D124" s="101"/>
      <c r="E124" s="102"/>
      <c r="F124" s="99"/>
      <c r="G124" s="99"/>
      <c r="H124" s="100"/>
      <c r="I124" s="103"/>
      <c r="J124" s="104" t="str">
        <f aca="false">IF(OR(A124="",G124=""),"",B124+IF(LEFT(G124,7)="Capital",1095,365))</f>
        <v/>
      </c>
      <c r="K124" s="37" t="str">
        <f aca="true">IF(A124="","",IF(F124&lt;&gt;"Yes","Closed",IF(I124&lt;&gt;"","Returned",IF(AND(J124&lt;&gt;"",TODAY()&gt;J124),"OVERDUE – deemed supply",IF(AND(H124&lt;&gt;"",TODAY()&gt;H124),"Pending – past expected date","Pending")))))</f>
        <v/>
      </c>
    </row>
    <row r="125" customFormat="false" ht="15" hidden="false" customHeight="false" outlineLevel="0" collapsed="false">
      <c r="A125" s="99"/>
      <c r="B125" s="100"/>
      <c r="C125" s="101"/>
      <c r="D125" s="101"/>
      <c r="E125" s="102"/>
      <c r="F125" s="99"/>
      <c r="G125" s="99"/>
      <c r="H125" s="100"/>
      <c r="I125" s="103"/>
      <c r="J125" s="104" t="str">
        <f aca="false">IF(OR(A125="",G125=""),"",B125+IF(LEFT(G125,7)="Capital",1095,365))</f>
        <v/>
      </c>
      <c r="K125" s="37" t="str">
        <f aca="true">IF(A125="","",IF(F125&lt;&gt;"Yes","Closed",IF(I125&lt;&gt;"","Returned",IF(AND(J125&lt;&gt;"",TODAY()&gt;J125),"OVERDUE – deemed supply",IF(AND(H125&lt;&gt;"",TODAY()&gt;H125),"Pending – past expected date","Pending")))))</f>
        <v/>
      </c>
    </row>
    <row r="126" customFormat="false" ht="15" hidden="false" customHeight="false" outlineLevel="0" collapsed="false">
      <c r="A126" s="99"/>
      <c r="B126" s="100"/>
      <c r="C126" s="101"/>
      <c r="D126" s="101"/>
      <c r="E126" s="102"/>
      <c r="F126" s="99"/>
      <c r="G126" s="99"/>
      <c r="H126" s="100"/>
      <c r="I126" s="103"/>
      <c r="J126" s="104" t="str">
        <f aca="false">IF(OR(A126="",G126=""),"",B126+IF(LEFT(G126,7)="Capital",1095,365))</f>
        <v/>
      </c>
      <c r="K126" s="37" t="str">
        <f aca="true">IF(A126="","",IF(F126&lt;&gt;"Yes","Closed",IF(I126&lt;&gt;"","Returned",IF(AND(J126&lt;&gt;"",TODAY()&gt;J126),"OVERDUE – deemed supply",IF(AND(H126&lt;&gt;"",TODAY()&gt;H126),"Pending – past expected date","Pending")))))</f>
        <v/>
      </c>
    </row>
    <row r="127" customFormat="false" ht="15" hidden="false" customHeight="false" outlineLevel="0" collapsed="false">
      <c r="A127" s="99"/>
      <c r="B127" s="100"/>
      <c r="C127" s="101"/>
      <c r="D127" s="101"/>
      <c r="E127" s="102"/>
      <c r="F127" s="99"/>
      <c r="G127" s="99"/>
      <c r="H127" s="100"/>
      <c r="I127" s="103"/>
      <c r="J127" s="104" t="str">
        <f aca="false">IF(OR(A127="",G127=""),"",B127+IF(LEFT(G127,7)="Capital",1095,365))</f>
        <v/>
      </c>
      <c r="K127" s="37" t="str">
        <f aca="true">IF(A127="","",IF(F127&lt;&gt;"Yes","Closed",IF(I127&lt;&gt;"","Returned",IF(AND(J127&lt;&gt;"",TODAY()&gt;J127),"OVERDUE – deemed supply",IF(AND(H127&lt;&gt;"",TODAY()&gt;H127),"Pending – past expected date","Pending")))))</f>
        <v/>
      </c>
    </row>
    <row r="128" customFormat="false" ht="15" hidden="false" customHeight="false" outlineLevel="0" collapsed="false">
      <c r="A128" s="99"/>
      <c r="B128" s="100"/>
      <c r="C128" s="101"/>
      <c r="D128" s="101"/>
      <c r="E128" s="102"/>
      <c r="F128" s="99"/>
      <c r="G128" s="99"/>
      <c r="H128" s="100"/>
      <c r="I128" s="103"/>
      <c r="J128" s="104" t="str">
        <f aca="false">IF(OR(A128="",G128=""),"",B128+IF(LEFT(G128,7)="Capital",1095,365))</f>
        <v/>
      </c>
      <c r="K128" s="37" t="str">
        <f aca="true">IF(A128="","",IF(F128&lt;&gt;"Yes","Closed",IF(I128&lt;&gt;"","Returned",IF(AND(J128&lt;&gt;"",TODAY()&gt;J128),"OVERDUE – deemed supply",IF(AND(H128&lt;&gt;"",TODAY()&gt;H128),"Pending – past expected date","Pending")))))</f>
        <v/>
      </c>
    </row>
    <row r="129" customFormat="false" ht="15" hidden="false" customHeight="false" outlineLevel="0" collapsed="false">
      <c r="A129" s="99"/>
      <c r="B129" s="100"/>
      <c r="C129" s="101"/>
      <c r="D129" s="101"/>
      <c r="E129" s="102"/>
      <c r="F129" s="99"/>
      <c r="G129" s="99"/>
      <c r="H129" s="100"/>
      <c r="I129" s="103"/>
      <c r="J129" s="104" t="str">
        <f aca="false">IF(OR(A129="",G129=""),"",B129+IF(LEFT(G129,7)="Capital",1095,365))</f>
        <v/>
      </c>
      <c r="K129" s="37" t="str">
        <f aca="true">IF(A129="","",IF(F129&lt;&gt;"Yes","Closed",IF(I129&lt;&gt;"","Returned",IF(AND(J129&lt;&gt;"",TODAY()&gt;J129),"OVERDUE – deemed supply",IF(AND(H129&lt;&gt;"",TODAY()&gt;H129),"Pending – past expected date","Pending")))))</f>
        <v/>
      </c>
    </row>
    <row r="130" customFormat="false" ht="15" hidden="false" customHeight="false" outlineLevel="0" collapsed="false">
      <c r="A130" s="99"/>
      <c r="B130" s="100"/>
      <c r="C130" s="101"/>
      <c r="D130" s="101"/>
      <c r="E130" s="102"/>
      <c r="F130" s="99"/>
      <c r="G130" s="99"/>
      <c r="H130" s="100"/>
      <c r="I130" s="103"/>
      <c r="J130" s="104" t="str">
        <f aca="false">IF(OR(A130="",G130=""),"",B130+IF(LEFT(G130,7)="Capital",1095,365))</f>
        <v/>
      </c>
      <c r="K130" s="37" t="str">
        <f aca="true">IF(A130="","",IF(F130&lt;&gt;"Yes","Closed",IF(I130&lt;&gt;"","Returned",IF(AND(J130&lt;&gt;"",TODAY()&gt;J130),"OVERDUE – deemed supply",IF(AND(H130&lt;&gt;"",TODAY()&gt;H130),"Pending – past expected date","Pending")))))</f>
        <v/>
      </c>
    </row>
    <row r="131" customFormat="false" ht="15" hidden="false" customHeight="false" outlineLevel="0" collapsed="false">
      <c r="A131" s="99"/>
      <c r="B131" s="100"/>
      <c r="C131" s="101"/>
      <c r="D131" s="101"/>
      <c r="E131" s="102"/>
      <c r="F131" s="99"/>
      <c r="G131" s="99"/>
      <c r="H131" s="100"/>
      <c r="I131" s="103"/>
      <c r="J131" s="104" t="str">
        <f aca="false">IF(OR(A131="",G131=""),"",B131+IF(LEFT(G131,7)="Capital",1095,365))</f>
        <v/>
      </c>
      <c r="K131" s="37" t="str">
        <f aca="true">IF(A131="","",IF(F131&lt;&gt;"Yes","Closed",IF(I131&lt;&gt;"","Returned",IF(AND(J131&lt;&gt;"",TODAY()&gt;J131),"OVERDUE – deemed supply",IF(AND(H131&lt;&gt;"",TODAY()&gt;H131),"Pending – past expected date","Pending")))))</f>
        <v/>
      </c>
    </row>
    <row r="132" customFormat="false" ht="15" hidden="false" customHeight="false" outlineLevel="0" collapsed="false">
      <c r="A132" s="99"/>
      <c r="B132" s="100"/>
      <c r="C132" s="101"/>
      <c r="D132" s="101"/>
      <c r="E132" s="102"/>
      <c r="F132" s="99"/>
      <c r="G132" s="99"/>
      <c r="H132" s="100"/>
      <c r="I132" s="103"/>
      <c r="J132" s="104" t="str">
        <f aca="false">IF(OR(A132="",G132=""),"",B132+IF(LEFT(G132,7)="Capital",1095,365))</f>
        <v/>
      </c>
      <c r="K132" s="37" t="str">
        <f aca="true">IF(A132="","",IF(F132&lt;&gt;"Yes","Closed",IF(I132&lt;&gt;"","Returned",IF(AND(J132&lt;&gt;"",TODAY()&gt;J132),"OVERDUE – deemed supply",IF(AND(H132&lt;&gt;"",TODAY()&gt;H132),"Pending – past expected date","Pending")))))</f>
        <v/>
      </c>
    </row>
    <row r="133" customFormat="false" ht="15" hidden="false" customHeight="false" outlineLevel="0" collapsed="false">
      <c r="A133" s="99"/>
      <c r="B133" s="100"/>
      <c r="C133" s="101"/>
      <c r="D133" s="101"/>
      <c r="E133" s="102"/>
      <c r="F133" s="99"/>
      <c r="G133" s="99"/>
      <c r="H133" s="100"/>
      <c r="I133" s="103"/>
      <c r="J133" s="104" t="str">
        <f aca="false">IF(OR(A133="",G133=""),"",B133+IF(LEFT(G133,7)="Capital",1095,365))</f>
        <v/>
      </c>
      <c r="K133" s="37" t="str">
        <f aca="true">IF(A133="","",IF(F133&lt;&gt;"Yes","Closed",IF(I133&lt;&gt;"","Returned",IF(AND(J133&lt;&gt;"",TODAY()&gt;J133),"OVERDUE – deemed supply",IF(AND(H133&lt;&gt;"",TODAY()&gt;H133),"Pending – past expected date","Pending")))))</f>
        <v/>
      </c>
    </row>
    <row r="134" customFormat="false" ht="15" hidden="false" customHeight="false" outlineLevel="0" collapsed="false">
      <c r="A134" s="99"/>
      <c r="B134" s="100"/>
      <c r="C134" s="101"/>
      <c r="D134" s="101"/>
      <c r="E134" s="102"/>
      <c r="F134" s="99"/>
      <c r="G134" s="99"/>
      <c r="H134" s="100"/>
      <c r="I134" s="103"/>
      <c r="J134" s="104" t="str">
        <f aca="false">IF(OR(A134="",G134=""),"",B134+IF(LEFT(G134,7)="Capital",1095,365))</f>
        <v/>
      </c>
      <c r="K134" s="37" t="str">
        <f aca="true">IF(A134="","",IF(F134&lt;&gt;"Yes","Closed",IF(I134&lt;&gt;"","Returned",IF(AND(J134&lt;&gt;"",TODAY()&gt;J134),"OVERDUE – deemed supply",IF(AND(H134&lt;&gt;"",TODAY()&gt;H134),"Pending – past expected date","Pending")))))</f>
        <v/>
      </c>
    </row>
    <row r="135" customFormat="false" ht="15" hidden="false" customHeight="false" outlineLevel="0" collapsed="false">
      <c r="A135" s="99"/>
      <c r="B135" s="100"/>
      <c r="C135" s="101"/>
      <c r="D135" s="101"/>
      <c r="E135" s="102"/>
      <c r="F135" s="99"/>
      <c r="G135" s="99"/>
      <c r="H135" s="100"/>
      <c r="I135" s="103"/>
      <c r="J135" s="104" t="str">
        <f aca="false">IF(OR(A135="",G135=""),"",B135+IF(LEFT(G135,7)="Capital",1095,365))</f>
        <v/>
      </c>
      <c r="K135" s="37" t="str">
        <f aca="true">IF(A135="","",IF(F135&lt;&gt;"Yes","Closed",IF(I135&lt;&gt;"","Returned",IF(AND(J135&lt;&gt;"",TODAY()&gt;J135),"OVERDUE – deemed supply",IF(AND(H135&lt;&gt;"",TODAY()&gt;H135),"Pending – past expected date","Pending")))))</f>
        <v/>
      </c>
    </row>
    <row r="136" customFormat="false" ht="15" hidden="false" customHeight="false" outlineLevel="0" collapsed="false">
      <c r="A136" s="99"/>
      <c r="B136" s="100"/>
      <c r="C136" s="101"/>
      <c r="D136" s="101"/>
      <c r="E136" s="102"/>
      <c r="F136" s="99"/>
      <c r="G136" s="99"/>
      <c r="H136" s="100"/>
      <c r="I136" s="103"/>
      <c r="J136" s="104" t="str">
        <f aca="false">IF(OR(A136="",G136=""),"",B136+IF(LEFT(G136,7)="Capital",1095,365))</f>
        <v/>
      </c>
      <c r="K136" s="37" t="str">
        <f aca="true">IF(A136="","",IF(F136&lt;&gt;"Yes","Closed",IF(I136&lt;&gt;"","Returned",IF(AND(J136&lt;&gt;"",TODAY()&gt;J136),"OVERDUE – deemed supply",IF(AND(H136&lt;&gt;"",TODAY()&gt;H136),"Pending – past expected date","Pending")))))</f>
        <v/>
      </c>
    </row>
    <row r="137" customFormat="false" ht="15" hidden="false" customHeight="false" outlineLevel="0" collapsed="false">
      <c r="A137" s="99"/>
      <c r="B137" s="100"/>
      <c r="C137" s="101"/>
      <c r="D137" s="101"/>
      <c r="E137" s="102"/>
      <c r="F137" s="99"/>
      <c r="G137" s="99"/>
      <c r="H137" s="100"/>
      <c r="I137" s="103"/>
      <c r="J137" s="104" t="str">
        <f aca="false">IF(OR(A137="",G137=""),"",B137+IF(LEFT(G137,7)="Capital",1095,365))</f>
        <v/>
      </c>
      <c r="K137" s="37" t="str">
        <f aca="true">IF(A137="","",IF(F137&lt;&gt;"Yes","Closed",IF(I137&lt;&gt;"","Returned",IF(AND(J137&lt;&gt;"",TODAY()&gt;J137),"OVERDUE – deemed supply",IF(AND(H137&lt;&gt;"",TODAY()&gt;H137),"Pending – past expected date","Pending")))))</f>
        <v/>
      </c>
    </row>
    <row r="138" customFormat="false" ht="15" hidden="false" customHeight="false" outlineLevel="0" collapsed="false">
      <c r="A138" s="99"/>
      <c r="B138" s="100"/>
      <c r="C138" s="101"/>
      <c r="D138" s="101"/>
      <c r="E138" s="102"/>
      <c r="F138" s="99"/>
      <c r="G138" s="99"/>
      <c r="H138" s="100"/>
      <c r="I138" s="103"/>
      <c r="J138" s="104" t="str">
        <f aca="false">IF(OR(A138="",G138=""),"",B138+IF(LEFT(G138,7)="Capital",1095,365))</f>
        <v/>
      </c>
      <c r="K138" s="37" t="str">
        <f aca="true">IF(A138="","",IF(F138&lt;&gt;"Yes","Closed",IF(I138&lt;&gt;"","Returned",IF(AND(J138&lt;&gt;"",TODAY()&gt;J138),"OVERDUE – deemed supply",IF(AND(H138&lt;&gt;"",TODAY()&gt;H138),"Pending – past expected date","Pending")))))</f>
        <v/>
      </c>
    </row>
    <row r="139" customFormat="false" ht="15" hidden="false" customHeight="false" outlineLevel="0" collapsed="false">
      <c r="A139" s="99"/>
      <c r="B139" s="100"/>
      <c r="C139" s="101"/>
      <c r="D139" s="101"/>
      <c r="E139" s="102"/>
      <c r="F139" s="99"/>
      <c r="G139" s="99"/>
      <c r="H139" s="100"/>
      <c r="I139" s="103"/>
      <c r="J139" s="104" t="str">
        <f aca="false">IF(OR(A139="",G139=""),"",B139+IF(LEFT(G139,7)="Capital",1095,365))</f>
        <v/>
      </c>
      <c r="K139" s="37" t="str">
        <f aca="true">IF(A139="","",IF(F139&lt;&gt;"Yes","Closed",IF(I139&lt;&gt;"","Returned",IF(AND(J139&lt;&gt;"",TODAY()&gt;J139),"OVERDUE – deemed supply",IF(AND(H139&lt;&gt;"",TODAY()&gt;H139),"Pending – past expected date","Pending")))))</f>
        <v/>
      </c>
    </row>
    <row r="140" customFormat="false" ht="15" hidden="false" customHeight="false" outlineLevel="0" collapsed="false">
      <c r="A140" s="99"/>
      <c r="B140" s="100"/>
      <c r="C140" s="101"/>
      <c r="D140" s="101"/>
      <c r="E140" s="102"/>
      <c r="F140" s="99"/>
      <c r="G140" s="99"/>
      <c r="H140" s="100"/>
      <c r="I140" s="103"/>
      <c r="J140" s="104" t="str">
        <f aca="false">IF(OR(A140="",G140=""),"",B140+IF(LEFT(G140,7)="Capital",1095,365))</f>
        <v/>
      </c>
      <c r="K140" s="37" t="str">
        <f aca="true">IF(A140="","",IF(F140&lt;&gt;"Yes","Closed",IF(I140&lt;&gt;"","Returned",IF(AND(J140&lt;&gt;"",TODAY()&gt;J140),"OVERDUE – deemed supply",IF(AND(H140&lt;&gt;"",TODAY()&gt;H140),"Pending – past expected date","Pending")))))</f>
        <v/>
      </c>
    </row>
    <row r="141" customFormat="false" ht="15" hidden="false" customHeight="false" outlineLevel="0" collapsed="false">
      <c r="A141" s="99"/>
      <c r="B141" s="100"/>
      <c r="C141" s="101"/>
      <c r="D141" s="101"/>
      <c r="E141" s="102"/>
      <c r="F141" s="99"/>
      <c r="G141" s="99"/>
      <c r="H141" s="100"/>
      <c r="I141" s="103"/>
      <c r="J141" s="104" t="str">
        <f aca="false">IF(OR(A141="",G141=""),"",B141+IF(LEFT(G141,7)="Capital",1095,365))</f>
        <v/>
      </c>
      <c r="K141" s="37" t="str">
        <f aca="true">IF(A141="","",IF(F141&lt;&gt;"Yes","Closed",IF(I141&lt;&gt;"","Returned",IF(AND(J141&lt;&gt;"",TODAY()&gt;J141),"OVERDUE – deemed supply",IF(AND(H141&lt;&gt;"",TODAY()&gt;H141),"Pending – past expected date","Pending")))))</f>
        <v/>
      </c>
    </row>
    <row r="142" customFormat="false" ht="15" hidden="false" customHeight="false" outlineLevel="0" collapsed="false">
      <c r="A142" s="99"/>
      <c r="B142" s="100"/>
      <c r="C142" s="101"/>
      <c r="D142" s="101"/>
      <c r="E142" s="102"/>
      <c r="F142" s="99"/>
      <c r="G142" s="99"/>
      <c r="H142" s="100"/>
      <c r="I142" s="103"/>
      <c r="J142" s="104" t="str">
        <f aca="false">IF(OR(A142="",G142=""),"",B142+IF(LEFT(G142,7)="Capital",1095,365))</f>
        <v/>
      </c>
      <c r="K142" s="37" t="str">
        <f aca="true">IF(A142="","",IF(F142&lt;&gt;"Yes","Closed",IF(I142&lt;&gt;"","Returned",IF(AND(J142&lt;&gt;"",TODAY()&gt;J142),"OVERDUE – deemed supply",IF(AND(H142&lt;&gt;"",TODAY()&gt;H142),"Pending – past expected date","Pending")))))</f>
        <v/>
      </c>
    </row>
    <row r="143" customFormat="false" ht="15" hidden="false" customHeight="false" outlineLevel="0" collapsed="false">
      <c r="A143" s="99"/>
      <c r="B143" s="100"/>
      <c r="C143" s="101"/>
      <c r="D143" s="101"/>
      <c r="E143" s="102"/>
      <c r="F143" s="99"/>
      <c r="G143" s="99"/>
      <c r="H143" s="100"/>
      <c r="I143" s="103"/>
      <c r="J143" s="104" t="str">
        <f aca="false">IF(OR(A143="",G143=""),"",B143+IF(LEFT(G143,7)="Capital",1095,365))</f>
        <v/>
      </c>
      <c r="K143" s="37" t="str">
        <f aca="true">IF(A143="","",IF(F143&lt;&gt;"Yes","Closed",IF(I143&lt;&gt;"","Returned",IF(AND(J143&lt;&gt;"",TODAY()&gt;J143),"OVERDUE – deemed supply",IF(AND(H143&lt;&gt;"",TODAY()&gt;H143),"Pending – past expected date","Pending")))))</f>
        <v/>
      </c>
    </row>
    <row r="144" customFormat="false" ht="15" hidden="false" customHeight="false" outlineLevel="0" collapsed="false">
      <c r="A144" s="99"/>
      <c r="B144" s="100"/>
      <c r="C144" s="101"/>
      <c r="D144" s="101"/>
      <c r="E144" s="102"/>
      <c r="F144" s="99"/>
      <c r="G144" s="99"/>
      <c r="H144" s="100"/>
      <c r="I144" s="103"/>
      <c r="J144" s="104" t="str">
        <f aca="false">IF(OR(A144="",G144=""),"",B144+IF(LEFT(G144,7)="Capital",1095,365))</f>
        <v/>
      </c>
      <c r="K144" s="37" t="str">
        <f aca="true">IF(A144="","",IF(F144&lt;&gt;"Yes","Closed",IF(I144&lt;&gt;"","Returned",IF(AND(J144&lt;&gt;"",TODAY()&gt;J144),"OVERDUE – deemed supply",IF(AND(H144&lt;&gt;"",TODAY()&gt;H144),"Pending – past expected date","Pending")))))</f>
        <v/>
      </c>
    </row>
    <row r="145" customFormat="false" ht="15" hidden="false" customHeight="false" outlineLevel="0" collapsed="false">
      <c r="A145" s="99"/>
      <c r="B145" s="100"/>
      <c r="C145" s="101"/>
      <c r="D145" s="101"/>
      <c r="E145" s="102"/>
      <c r="F145" s="99"/>
      <c r="G145" s="99"/>
      <c r="H145" s="100"/>
      <c r="I145" s="103"/>
      <c r="J145" s="104" t="str">
        <f aca="false">IF(OR(A145="",G145=""),"",B145+IF(LEFT(G145,7)="Capital",1095,365))</f>
        <v/>
      </c>
      <c r="K145" s="37" t="str">
        <f aca="true">IF(A145="","",IF(F145&lt;&gt;"Yes","Closed",IF(I145&lt;&gt;"","Returned",IF(AND(J145&lt;&gt;"",TODAY()&gt;J145),"OVERDUE – deemed supply",IF(AND(H145&lt;&gt;"",TODAY()&gt;H145),"Pending – past expected date","Pending")))))</f>
        <v/>
      </c>
    </row>
    <row r="146" customFormat="false" ht="15" hidden="false" customHeight="false" outlineLevel="0" collapsed="false">
      <c r="A146" s="99"/>
      <c r="B146" s="100"/>
      <c r="C146" s="101"/>
      <c r="D146" s="101"/>
      <c r="E146" s="102"/>
      <c r="F146" s="99"/>
      <c r="G146" s="99"/>
      <c r="H146" s="100"/>
      <c r="I146" s="103"/>
      <c r="J146" s="104" t="str">
        <f aca="false">IF(OR(A146="",G146=""),"",B146+IF(LEFT(G146,7)="Capital",1095,365))</f>
        <v/>
      </c>
      <c r="K146" s="37" t="str">
        <f aca="true">IF(A146="","",IF(F146&lt;&gt;"Yes","Closed",IF(I146&lt;&gt;"","Returned",IF(AND(J146&lt;&gt;"",TODAY()&gt;J146),"OVERDUE – deemed supply",IF(AND(H146&lt;&gt;"",TODAY()&gt;H146),"Pending – past expected date","Pending")))))</f>
        <v/>
      </c>
    </row>
    <row r="147" customFormat="false" ht="15" hidden="false" customHeight="false" outlineLevel="0" collapsed="false">
      <c r="A147" s="99"/>
      <c r="B147" s="100"/>
      <c r="C147" s="101"/>
      <c r="D147" s="101"/>
      <c r="E147" s="102"/>
      <c r="F147" s="99"/>
      <c r="G147" s="99"/>
      <c r="H147" s="100"/>
      <c r="I147" s="103"/>
      <c r="J147" s="104" t="str">
        <f aca="false">IF(OR(A147="",G147=""),"",B147+IF(LEFT(G147,7)="Capital",1095,365))</f>
        <v/>
      </c>
      <c r="K147" s="37" t="str">
        <f aca="true">IF(A147="","",IF(F147&lt;&gt;"Yes","Closed",IF(I147&lt;&gt;"","Returned",IF(AND(J147&lt;&gt;"",TODAY()&gt;J147),"OVERDUE – deemed supply",IF(AND(H147&lt;&gt;"",TODAY()&gt;H147),"Pending – past expected date","Pending")))))</f>
        <v/>
      </c>
    </row>
    <row r="148" customFormat="false" ht="15" hidden="false" customHeight="false" outlineLevel="0" collapsed="false">
      <c r="A148" s="99"/>
      <c r="B148" s="100"/>
      <c r="C148" s="101"/>
      <c r="D148" s="101"/>
      <c r="E148" s="102"/>
      <c r="F148" s="99"/>
      <c r="G148" s="99"/>
      <c r="H148" s="100"/>
      <c r="I148" s="103"/>
      <c r="J148" s="104" t="str">
        <f aca="false">IF(OR(A148="",G148=""),"",B148+IF(LEFT(G148,7)="Capital",1095,365))</f>
        <v/>
      </c>
      <c r="K148" s="37" t="str">
        <f aca="true">IF(A148="","",IF(F148&lt;&gt;"Yes","Closed",IF(I148&lt;&gt;"","Returned",IF(AND(J148&lt;&gt;"",TODAY()&gt;J148),"OVERDUE – deemed supply",IF(AND(H148&lt;&gt;"",TODAY()&gt;H148),"Pending – past expected date","Pending")))))</f>
        <v/>
      </c>
    </row>
    <row r="149" customFormat="false" ht="15" hidden="false" customHeight="false" outlineLevel="0" collapsed="false">
      <c r="A149" s="99"/>
      <c r="B149" s="100"/>
      <c r="C149" s="101"/>
      <c r="D149" s="101"/>
      <c r="E149" s="102"/>
      <c r="F149" s="99"/>
      <c r="G149" s="99"/>
      <c r="H149" s="100"/>
      <c r="I149" s="103"/>
      <c r="J149" s="104" t="str">
        <f aca="false">IF(OR(A149="",G149=""),"",B149+IF(LEFT(G149,7)="Capital",1095,365))</f>
        <v/>
      </c>
      <c r="K149" s="37" t="str">
        <f aca="true">IF(A149="","",IF(F149&lt;&gt;"Yes","Closed",IF(I149&lt;&gt;"","Returned",IF(AND(J149&lt;&gt;"",TODAY()&gt;J149),"OVERDUE – deemed supply",IF(AND(H149&lt;&gt;"",TODAY()&gt;H149),"Pending – past expected date","Pending")))))</f>
        <v/>
      </c>
    </row>
    <row r="150" customFormat="false" ht="15" hidden="false" customHeight="false" outlineLevel="0" collapsed="false">
      <c r="A150" s="99"/>
      <c r="B150" s="100"/>
      <c r="C150" s="101"/>
      <c r="D150" s="101"/>
      <c r="E150" s="102"/>
      <c r="F150" s="99"/>
      <c r="G150" s="99"/>
      <c r="H150" s="100"/>
      <c r="I150" s="103"/>
      <c r="J150" s="104" t="str">
        <f aca="false">IF(OR(A150="",G150=""),"",B150+IF(LEFT(G150,7)="Capital",1095,365))</f>
        <v/>
      </c>
      <c r="K150" s="37" t="str">
        <f aca="true">IF(A150="","",IF(F150&lt;&gt;"Yes","Closed",IF(I150&lt;&gt;"","Returned",IF(AND(J150&lt;&gt;"",TODAY()&gt;J150),"OVERDUE – deemed supply",IF(AND(H150&lt;&gt;"",TODAY()&gt;H150),"Pending – past expected date","Pending")))))</f>
        <v/>
      </c>
    </row>
    <row r="151" customFormat="false" ht="15" hidden="false" customHeight="false" outlineLevel="0" collapsed="false">
      <c r="A151" s="99"/>
      <c r="B151" s="100"/>
      <c r="C151" s="101"/>
      <c r="D151" s="101"/>
      <c r="E151" s="102"/>
      <c r="F151" s="99"/>
      <c r="G151" s="99"/>
      <c r="H151" s="100"/>
      <c r="I151" s="103"/>
      <c r="J151" s="104" t="str">
        <f aca="false">IF(OR(A151="",G151=""),"",B151+IF(LEFT(G151,7)="Capital",1095,365))</f>
        <v/>
      </c>
      <c r="K151" s="37" t="str">
        <f aca="true">IF(A151="","",IF(F151&lt;&gt;"Yes","Closed",IF(I151&lt;&gt;"","Returned",IF(AND(J151&lt;&gt;"",TODAY()&gt;J151),"OVERDUE – deemed supply",IF(AND(H151&lt;&gt;"",TODAY()&gt;H151),"Pending – past expected date","Pending")))))</f>
        <v/>
      </c>
    </row>
    <row r="152" customFormat="false" ht="15" hidden="false" customHeight="false" outlineLevel="0" collapsed="false">
      <c r="A152" s="99"/>
      <c r="B152" s="100"/>
      <c r="C152" s="101"/>
      <c r="D152" s="101"/>
      <c r="E152" s="102"/>
      <c r="F152" s="99"/>
      <c r="G152" s="99"/>
      <c r="H152" s="100"/>
      <c r="I152" s="103"/>
      <c r="J152" s="104" t="str">
        <f aca="false">IF(OR(A152="",G152=""),"",B152+IF(LEFT(G152,7)="Capital",1095,365))</f>
        <v/>
      </c>
      <c r="K152" s="37" t="str">
        <f aca="true">IF(A152="","",IF(F152&lt;&gt;"Yes","Closed",IF(I152&lt;&gt;"","Returned",IF(AND(J152&lt;&gt;"",TODAY()&gt;J152),"OVERDUE – deemed supply",IF(AND(H152&lt;&gt;"",TODAY()&gt;H152),"Pending – past expected date","Pending")))))</f>
        <v/>
      </c>
    </row>
    <row r="153" customFormat="false" ht="15" hidden="false" customHeight="false" outlineLevel="0" collapsed="false">
      <c r="A153" s="99"/>
      <c r="B153" s="100"/>
      <c r="C153" s="101"/>
      <c r="D153" s="101"/>
      <c r="E153" s="102"/>
      <c r="F153" s="99"/>
      <c r="G153" s="99"/>
      <c r="H153" s="100"/>
      <c r="I153" s="103"/>
      <c r="J153" s="104" t="str">
        <f aca="false">IF(OR(A153="",G153=""),"",B153+IF(LEFT(G153,7)="Capital",1095,365))</f>
        <v/>
      </c>
      <c r="K153" s="37" t="str">
        <f aca="true">IF(A153="","",IF(F153&lt;&gt;"Yes","Closed",IF(I153&lt;&gt;"","Returned",IF(AND(J153&lt;&gt;"",TODAY()&gt;J153),"OVERDUE – deemed supply",IF(AND(H153&lt;&gt;"",TODAY()&gt;H153),"Pending – past expected date","Pending")))))</f>
        <v/>
      </c>
    </row>
    <row r="154" customFormat="false" ht="15" hidden="false" customHeight="false" outlineLevel="0" collapsed="false">
      <c r="A154" s="99"/>
      <c r="B154" s="100"/>
      <c r="C154" s="101"/>
      <c r="D154" s="101"/>
      <c r="E154" s="102"/>
      <c r="F154" s="99"/>
      <c r="G154" s="99"/>
      <c r="H154" s="100"/>
      <c r="I154" s="103"/>
      <c r="J154" s="104" t="str">
        <f aca="false">IF(OR(A154="",G154=""),"",B154+IF(LEFT(G154,7)="Capital",1095,365))</f>
        <v/>
      </c>
      <c r="K154" s="37" t="str">
        <f aca="true">IF(A154="","",IF(F154&lt;&gt;"Yes","Closed",IF(I154&lt;&gt;"","Returned",IF(AND(J154&lt;&gt;"",TODAY()&gt;J154),"OVERDUE – deemed supply",IF(AND(H154&lt;&gt;"",TODAY()&gt;H154),"Pending – past expected date","Pending")))))</f>
        <v/>
      </c>
    </row>
    <row r="155" customFormat="false" ht="15" hidden="false" customHeight="false" outlineLevel="0" collapsed="false">
      <c r="A155" s="99"/>
      <c r="B155" s="100"/>
      <c r="C155" s="101"/>
      <c r="D155" s="101"/>
      <c r="E155" s="102"/>
      <c r="F155" s="99"/>
      <c r="G155" s="99"/>
      <c r="H155" s="100"/>
      <c r="I155" s="103"/>
      <c r="J155" s="104" t="str">
        <f aca="false">IF(OR(A155="",G155=""),"",B155+IF(LEFT(G155,7)="Capital",1095,365))</f>
        <v/>
      </c>
      <c r="K155" s="37" t="str">
        <f aca="true">IF(A155="","",IF(F155&lt;&gt;"Yes","Closed",IF(I155&lt;&gt;"","Returned",IF(AND(J155&lt;&gt;"",TODAY()&gt;J155),"OVERDUE – deemed supply",IF(AND(H155&lt;&gt;"",TODAY()&gt;H155),"Pending – past expected date","Pending")))))</f>
        <v/>
      </c>
    </row>
    <row r="156" customFormat="false" ht="15" hidden="false" customHeight="false" outlineLevel="0" collapsed="false">
      <c r="A156" s="99"/>
      <c r="B156" s="100"/>
      <c r="C156" s="101"/>
      <c r="D156" s="101"/>
      <c r="E156" s="102"/>
      <c r="F156" s="99"/>
      <c r="G156" s="99"/>
      <c r="H156" s="100"/>
      <c r="I156" s="103"/>
      <c r="J156" s="104" t="str">
        <f aca="false">IF(OR(A156="",G156=""),"",B156+IF(LEFT(G156,7)="Capital",1095,365))</f>
        <v/>
      </c>
      <c r="K156" s="37" t="str">
        <f aca="true">IF(A156="","",IF(F156&lt;&gt;"Yes","Closed",IF(I156&lt;&gt;"","Returned",IF(AND(J156&lt;&gt;"",TODAY()&gt;J156),"OVERDUE – deemed supply",IF(AND(H156&lt;&gt;"",TODAY()&gt;H156),"Pending – past expected date","Pending")))))</f>
        <v/>
      </c>
    </row>
    <row r="157" customFormat="false" ht="15" hidden="false" customHeight="false" outlineLevel="0" collapsed="false">
      <c r="A157" s="99"/>
      <c r="B157" s="100"/>
      <c r="C157" s="101"/>
      <c r="D157" s="101"/>
      <c r="E157" s="102"/>
      <c r="F157" s="99"/>
      <c r="G157" s="99"/>
      <c r="H157" s="100"/>
      <c r="I157" s="103"/>
      <c r="J157" s="104" t="str">
        <f aca="false">IF(OR(A157="",G157=""),"",B157+IF(LEFT(G157,7)="Capital",1095,365))</f>
        <v/>
      </c>
      <c r="K157" s="37" t="str">
        <f aca="true">IF(A157="","",IF(F157&lt;&gt;"Yes","Closed",IF(I157&lt;&gt;"","Returned",IF(AND(J157&lt;&gt;"",TODAY()&gt;J157),"OVERDUE – deemed supply",IF(AND(H157&lt;&gt;"",TODAY()&gt;H157),"Pending – past expected date","Pending")))))</f>
        <v/>
      </c>
    </row>
    <row r="158" customFormat="false" ht="15" hidden="false" customHeight="false" outlineLevel="0" collapsed="false">
      <c r="A158" s="99"/>
      <c r="B158" s="100"/>
      <c r="C158" s="101"/>
      <c r="D158" s="101"/>
      <c r="E158" s="102"/>
      <c r="F158" s="99"/>
      <c r="G158" s="99"/>
      <c r="H158" s="100"/>
      <c r="I158" s="103"/>
      <c r="J158" s="104" t="str">
        <f aca="false">IF(OR(A158="",G158=""),"",B158+IF(LEFT(G158,7)="Capital",1095,365))</f>
        <v/>
      </c>
      <c r="K158" s="37" t="str">
        <f aca="true">IF(A158="","",IF(F158&lt;&gt;"Yes","Closed",IF(I158&lt;&gt;"","Returned",IF(AND(J158&lt;&gt;"",TODAY()&gt;J158),"OVERDUE – deemed supply",IF(AND(H158&lt;&gt;"",TODAY()&gt;H158),"Pending – past expected date","Pending")))))</f>
        <v/>
      </c>
    </row>
    <row r="159" customFormat="false" ht="15" hidden="false" customHeight="false" outlineLevel="0" collapsed="false">
      <c r="A159" s="99"/>
      <c r="B159" s="100"/>
      <c r="C159" s="101"/>
      <c r="D159" s="101"/>
      <c r="E159" s="102"/>
      <c r="F159" s="99"/>
      <c r="G159" s="99"/>
      <c r="H159" s="100"/>
      <c r="I159" s="103"/>
      <c r="J159" s="104" t="str">
        <f aca="false">IF(OR(A159="",G159=""),"",B159+IF(LEFT(G159,7)="Capital",1095,365))</f>
        <v/>
      </c>
      <c r="K159" s="37" t="str">
        <f aca="true">IF(A159="","",IF(F159&lt;&gt;"Yes","Closed",IF(I159&lt;&gt;"","Returned",IF(AND(J159&lt;&gt;"",TODAY()&gt;J159),"OVERDUE – deemed supply",IF(AND(H159&lt;&gt;"",TODAY()&gt;H159),"Pending – past expected date","Pending")))))</f>
        <v/>
      </c>
    </row>
    <row r="160" customFormat="false" ht="15" hidden="false" customHeight="false" outlineLevel="0" collapsed="false">
      <c r="A160" s="99"/>
      <c r="B160" s="100"/>
      <c r="C160" s="101"/>
      <c r="D160" s="101"/>
      <c r="E160" s="102"/>
      <c r="F160" s="99"/>
      <c r="G160" s="99"/>
      <c r="H160" s="100"/>
      <c r="I160" s="103"/>
      <c r="J160" s="104" t="str">
        <f aca="false">IF(OR(A160="",G160=""),"",B160+IF(LEFT(G160,7)="Capital",1095,365))</f>
        <v/>
      </c>
      <c r="K160" s="37" t="str">
        <f aca="true">IF(A160="","",IF(F160&lt;&gt;"Yes","Closed",IF(I160&lt;&gt;"","Returned",IF(AND(J160&lt;&gt;"",TODAY()&gt;J160),"OVERDUE – deemed supply",IF(AND(H160&lt;&gt;"",TODAY()&gt;H160),"Pending – past expected date","Pending")))))</f>
        <v/>
      </c>
    </row>
    <row r="161" customFormat="false" ht="15" hidden="false" customHeight="false" outlineLevel="0" collapsed="false">
      <c r="A161" s="99"/>
      <c r="B161" s="100"/>
      <c r="C161" s="101"/>
      <c r="D161" s="101"/>
      <c r="E161" s="102"/>
      <c r="F161" s="99"/>
      <c r="G161" s="99"/>
      <c r="H161" s="100"/>
      <c r="I161" s="103"/>
      <c r="J161" s="104" t="str">
        <f aca="false">IF(OR(A161="",G161=""),"",B161+IF(LEFT(G161,7)="Capital",1095,365))</f>
        <v/>
      </c>
      <c r="K161" s="37" t="str">
        <f aca="true">IF(A161="","",IF(F161&lt;&gt;"Yes","Closed",IF(I161&lt;&gt;"","Returned",IF(AND(J161&lt;&gt;"",TODAY()&gt;J161),"OVERDUE – deemed supply",IF(AND(H161&lt;&gt;"",TODAY()&gt;H161),"Pending – past expected date","Pending")))))</f>
        <v/>
      </c>
    </row>
    <row r="162" customFormat="false" ht="15" hidden="false" customHeight="false" outlineLevel="0" collapsed="false">
      <c r="A162" s="99"/>
      <c r="B162" s="100"/>
      <c r="C162" s="101"/>
      <c r="D162" s="101"/>
      <c r="E162" s="102"/>
      <c r="F162" s="99"/>
      <c r="G162" s="99"/>
      <c r="H162" s="100"/>
      <c r="I162" s="103"/>
      <c r="J162" s="104" t="str">
        <f aca="false">IF(OR(A162="",G162=""),"",B162+IF(LEFT(G162,7)="Capital",1095,365))</f>
        <v/>
      </c>
      <c r="K162" s="37" t="str">
        <f aca="true">IF(A162="","",IF(F162&lt;&gt;"Yes","Closed",IF(I162&lt;&gt;"","Returned",IF(AND(J162&lt;&gt;"",TODAY()&gt;J162),"OVERDUE – deemed supply",IF(AND(H162&lt;&gt;"",TODAY()&gt;H162),"Pending – past expected date","Pending")))))</f>
        <v/>
      </c>
    </row>
    <row r="163" customFormat="false" ht="15" hidden="false" customHeight="false" outlineLevel="0" collapsed="false">
      <c r="A163" s="99"/>
      <c r="B163" s="100"/>
      <c r="C163" s="101"/>
      <c r="D163" s="101"/>
      <c r="E163" s="102"/>
      <c r="F163" s="99"/>
      <c r="G163" s="99"/>
      <c r="H163" s="100"/>
      <c r="I163" s="103"/>
      <c r="J163" s="104" t="str">
        <f aca="false">IF(OR(A163="",G163=""),"",B163+IF(LEFT(G163,7)="Capital",1095,365))</f>
        <v/>
      </c>
      <c r="K163" s="37" t="str">
        <f aca="true">IF(A163="","",IF(F163&lt;&gt;"Yes","Closed",IF(I163&lt;&gt;"","Returned",IF(AND(J163&lt;&gt;"",TODAY()&gt;J163),"OVERDUE – deemed supply",IF(AND(H163&lt;&gt;"",TODAY()&gt;H163),"Pending – past expected date","Pending")))))</f>
        <v/>
      </c>
    </row>
    <row r="164" customFormat="false" ht="15" hidden="false" customHeight="false" outlineLevel="0" collapsed="false">
      <c r="A164" s="99"/>
      <c r="B164" s="100"/>
      <c r="C164" s="101"/>
      <c r="D164" s="101"/>
      <c r="E164" s="102"/>
      <c r="F164" s="99"/>
      <c r="G164" s="99"/>
      <c r="H164" s="100"/>
      <c r="I164" s="103"/>
      <c r="J164" s="104" t="str">
        <f aca="false">IF(OR(A164="",G164=""),"",B164+IF(LEFT(G164,7)="Capital",1095,365))</f>
        <v/>
      </c>
      <c r="K164" s="37" t="str">
        <f aca="true">IF(A164="","",IF(F164&lt;&gt;"Yes","Closed",IF(I164&lt;&gt;"","Returned",IF(AND(J164&lt;&gt;"",TODAY()&gt;J164),"OVERDUE – deemed supply",IF(AND(H164&lt;&gt;"",TODAY()&gt;H164),"Pending – past expected date","Pending")))))</f>
        <v/>
      </c>
    </row>
    <row r="165" customFormat="false" ht="15" hidden="false" customHeight="false" outlineLevel="0" collapsed="false">
      <c r="A165" s="99"/>
      <c r="B165" s="100"/>
      <c r="C165" s="101"/>
      <c r="D165" s="101"/>
      <c r="E165" s="102"/>
      <c r="F165" s="99"/>
      <c r="G165" s="99"/>
      <c r="H165" s="100"/>
      <c r="I165" s="103"/>
      <c r="J165" s="104" t="str">
        <f aca="false">IF(OR(A165="",G165=""),"",B165+IF(LEFT(G165,7)="Capital",1095,365))</f>
        <v/>
      </c>
      <c r="K165" s="37" t="str">
        <f aca="true">IF(A165="","",IF(F165&lt;&gt;"Yes","Closed",IF(I165&lt;&gt;"","Returned",IF(AND(J165&lt;&gt;"",TODAY()&gt;J165),"OVERDUE – deemed supply",IF(AND(H165&lt;&gt;"",TODAY()&gt;H165),"Pending – past expected date","Pending")))))</f>
        <v/>
      </c>
    </row>
    <row r="166" customFormat="false" ht="15" hidden="false" customHeight="false" outlineLevel="0" collapsed="false">
      <c r="A166" s="99"/>
      <c r="B166" s="100"/>
      <c r="C166" s="101"/>
      <c r="D166" s="101"/>
      <c r="E166" s="102"/>
      <c r="F166" s="99"/>
      <c r="G166" s="99"/>
      <c r="H166" s="100"/>
      <c r="I166" s="103"/>
      <c r="J166" s="104" t="str">
        <f aca="false">IF(OR(A166="",G166=""),"",B166+IF(LEFT(G166,7)="Capital",1095,365))</f>
        <v/>
      </c>
      <c r="K166" s="37" t="str">
        <f aca="true">IF(A166="","",IF(F166&lt;&gt;"Yes","Closed",IF(I166&lt;&gt;"","Returned",IF(AND(J166&lt;&gt;"",TODAY()&gt;J166),"OVERDUE – deemed supply",IF(AND(H166&lt;&gt;"",TODAY()&gt;H166),"Pending – past expected date","Pending")))))</f>
        <v/>
      </c>
    </row>
    <row r="167" customFormat="false" ht="15" hidden="false" customHeight="false" outlineLevel="0" collapsed="false">
      <c r="A167" s="99"/>
      <c r="B167" s="100"/>
      <c r="C167" s="101"/>
      <c r="D167" s="101"/>
      <c r="E167" s="102"/>
      <c r="F167" s="99"/>
      <c r="G167" s="99"/>
      <c r="H167" s="100"/>
      <c r="I167" s="103"/>
      <c r="J167" s="104" t="str">
        <f aca="false">IF(OR(A167="",G167=""),"",B167+IF(LEFT(G167,7)="Capital",1095,365))</f>
        <v/>
      </c>
      <c r="K167" s="37" t="str">
        <f aca="true">IF(A167="","",IF(F167&lt;&gt;"Yes","Closed",IF(I167&lt;&gt;"","Returned",IF(AND(J167&lt;&gt;"",TODAY()&gt;J167),"OVERDUE – deemed supply",IF(AND(H167&lt;&gt;"",TODAY()&gt;H167),"Pending – past expected date","Pending")))))</f>
        <v/>
      </c>
    </row>
    <row r="168" customFormat="false" ht="15" hidden="false" customHeight="false" outlineLevel="0" collapsed="false">
      <c r="A168" s="99"/>
      <c r="B168" s="100"/>
      <c r="C168" s="101"/>
      <c r="D168" s="101"/>
      <c r="E168" s="102"/>
      <c r="F168" s="99"/>
      <c r="G168" s="99"/>
      <c r="H168" s="100"/>
      <c r="I168" s="103"/>
      <c r="J168" s="104" t="str">
        <f aca="false">IF(OR(A168="",G168=""),"",B168+IF(LEFT(G168,7)="Capital",1095,365))</f>
        <v/>
      </c>
      <c r="K168" s="37" t="str">
        <f aca="true">IF(A168="","",IF(F168&lt;&gt;"Yes","Closed",IF(I168&lt;&gt;"","Returned",IF(AND(J168&lt;&gt;"",TODAY()&gt;J168),"OVERDUE – deemed supply",IF(AND(H168&lt;&gt;"",TODAY()&gt;H168),"Pending – past expected date","Pending")))))</f>
        <v/>
      </c>
    </row>
    <row r="169" customFormat="false" ht="15" hidden="false" customHeight="false" outlineLevel="0" collapsed="false">
      <c r="A169" s="99"/>
      <c r="B169" s="100"/>
      <c r="C169" s="101"/>
      <c r="D169" s="101"/>
      <c r="E169" s="102"/>
      <c r="F169" s="99"/>
      <c r="G169" s="99"/>
      <c r="H169" s="100"/>
      <c r="I169" s="103"/>
      <c r="J169" s="104" t="str">
        <f aca="false">IF(OR(A169="",G169=""),"",B169+IF(LEFT(G169,7)="Capital",1095,365))</f>
        <v/>
      </c>
      <c r="K169" s="37" t="str">
        <f aca="true">IF(A169="","",IF(F169&lt;&gt;"Yes","Closed",IF(I169&lt;&gt;"","Returned",IF(AND(J169&lt;&gt;"",TODAY()&gt;J169),"OVERDUE – deemed supply",IF(AND(H169&lt;&gt;"",TODAY()&gt;H169),"Pending – past expected date","Pending")))))</f>
        <v/>
      </c>
    </row>
    <row r="170" customFormat="false" ht="15" hidden="false" customHeight="false" outlineLevel="0" collapsed="false">
      <c r="A170" s="99"/>
      <c r="B170" s="100"/>
      <c r="C170" s="101"/>
      <c r="D170" s="101"/>
      <c r="E170" s="102"/>
      <c r="F170" s="99"/>
      <c r="G170" s="99"/>
      <c r="H170" s="100"/>
      <c r="I170" s="103"/>
      <c r="J170" s="104" t="str">
        <f aca="false">IF(OR(A170="",G170=""),"",B170+IF(LEFT(G170,7)="Capital",1095,365))</f>
        <v/>
      </c>
      <c r="K170" s="37" t="str">
        <f aca="true">IF(A170="","",IF(F170&lt;&gt;"Yes","Closed",IF(I170&lt;&gt;"","Returned",IF(AND(J170&lt;&gt;"",TODAY()&gt;J170),"OVERDUE – deemed supply",IF(AND(H170&lt;&gt;"",TODAY()&gt;H170),"Pending – past expected date","Pending")))))</f>
        <v/>
      </c>
    </row>
    <row r="171" customFormat="false" ht="15" hidden="false" customHeight="false" outlineLevel="0" collapsed="false">
      <c r="A171" s="99"/>
      <c r="B171" s="100"/>
      <c r="C171" s="101"/>
      <c r="D171" s="101"/>
      <c r="E171" s="102"/>
      <c r="F171" s="99"/>
      <c r="G171" s="99"/>
      <c r="H171" s="100"/>
      <c r="I171" s="103"/>
      <c r="J171" s="104" t="str">
        <f aca="false">IF(OR(A171="",G171=""),"",B171+IF(LEFT(G171,7)="Capital",1095,365))</f>
        <v/>
      </c>
      <c r="K171" s="37" t="str">
        <f aca="true">IF(A171="","",IF(F171&lt;&gt;"Yes","Closed",IF(I171&lt;&gt;"","Returned",IF(AND(J171&lt;&gt;"",TODAY()&gt;J171),"OVERDUE – deemed supply",IF(AND(H171&lt;&gt;"",TODAY()&gt;H171),"Pending – past expected date","Pending")))))</f>
        <v/>
      </c>
    </row>
    <row r="172" customFormat="false" ht="15" hidden="false" customHeight="false" outlineLevel="0" collapsed="false">
      <c r="A172" s="99"/>
      <c r="B172" s="100"/>
      <c r="C172" s="101"/>
      <c r="D172" s="101"/>
      <c r="E172" s="102"/>
      <c r="F172" s="99"/>
      <c r="G172" s="99"/>
      <c r="H172" s="100"/>
      <c r="I172" s="103"/>
      <c r="J172" s="104" t="str">
        <f aca="false">IF(OR(A172="",G172=""),"",B172+IF(LEFT(G172,7)="Capital",1095,365))</f>
        <v/>
      </c>
      <c r="K172" s="37" t="str">
        <f aca="true">IF(A172="","",IF(F172&lt;&gt;"Yes","Closed",IF(I172&lt;&gt;"","Returned",IF(AND(J172&lt;&gt;"",TODAY()&gt;J172),"OVERDUE – deemed supply",IF(AND(H172&lt;&gt;"",TODAY()&gt;H172),"Pending – past expected date","Pending")))))</f>
        <v/>
      </c>
    </row>
    <row r="173" customFormat="false" ht="15" hidden="false" customHeight="false" outlineLevel="0" collapsed="false">
      <c r="A173" s="99"/>
      <c r="B173" s="100"/>
      <c r="C173" s="101"/>
      <c r="D173" s="101"/>
      <c r="E173" s="102"/>
      <c r="F173" s="99"/>
      <c r="G173" s="99"/>
      <c r="H173" s="100"/>
      <c r="I173" s="103"/>
      <c r="J173" s="104" t="str">
        <f aca="false">IF(OR(A173="",G173=""),"",B173+IF(LEFT(G173,7)="Capital",1095,365))</f>
        <v/>
      </c>
      <c r="K173" s="37" t="str">
        <f aca="true">IF(A173="","",IF(F173&lt;&gt;"Yes","Closed",IF(I173&lt;&gt;"","Returned",IF(AND(J173&lt;&gt;"",TODAY()&gt;J173),"OVERDUE – deemed supply",IF(AND(H173&lt;&gt;"",TODAY()&gt;H173),"Pending – past expected date","Pending")))))</f>
        <v/>
      </c>
    </row>
    <row r="174" customFormat="false" ht="15" hidden="false" customHeight="false" outlineLevel="0" collapsed="false">
      <c r="A174" s="99"/>
      <c r="B174" s="100"/>
      <c r="C174" s="101"/>
      <c r="D174" s="101"/>
      <c r="E174" s="102"/>
      <c r="F174" s="99"/>
      <c r="G174" s="99"/>
      <c r="H174" s="100"/>
      <c r="I174" s="103"/>
      <c r="J174" s="104" t="str">
        <f aca="false">IF(OR(A174="",G174=""),"",B174+IF(LEFT(G174,7)="Capital",1095,365))</f>
        <v/>
      </c>
      <c r="K174" s="37" t="str">
        <f aca="true">IF(A174="","",IF(F174&lt;&gt;"Yes","Closed",IF(I174&lt;&gt;"","Returned",IF(AND(J174&lt;&gt;"",TODAY()&gt;J174),"OVERDUE – deemed supply",IF(AND(H174&lt;&gt;"",TODAY()&gt;H174),"Pending – past expected date","Pending")))))</f>
        <v/>
      </c>
    </row>
    <row r="175" customFormat="false" ht="15" hidden="false" customHeight="false" outlineLevel="0" collapsed="false">
      <c r="A175" s="99"/>
      <c r="B175" s="100"/>
      <c r="C175" s="101"/>
      <c r="D175" s="101"/>
      <c r="E175" s="102"/>
      <c r="F175" s="99"/>
      <c r="G175" s="99"/>
      <c r="H175" s="100"/>
      <c r="I175" s="103"/>
      <c r="J175" s="104" t="str">
        <f aca="false">IF(OR(A175="",G175=""),"",B175+IF(LEFT(G175,7)="Capital",1095,365))</f>
        <v/>
      </c>
      <c r="K175" s="37" t="str">
        <f aca="true">IF(A175="","",IF(F175&lt;&gt;"Yes","Closed",IF(I175&lt;&gt;"","Returned",IF(AND(J175&lt;&gt;"",TODAY()&gt;J175),"OVERDUE – deemed supply",IF(AND(H175&lt;&gt;"",TODAY()&gt;H175),"Pending – past expected date","Pending")))))</f>
        <v/>
      </c>
    </row>
    <row r="176" customFormat="false" ht="15" hidden="false" customHeight="false" outlineLevel="0" collapsed="false">
      <c r="A176" s="99"/>
      <c r="B176" s="100"/>
      <c r="C176" s="101"/>
      <c r="D176" s="101"/>
      <c r="E176" s="102"/>
      <c r="F176" s="99"/>
      <c r="G176" s="99"/>
      <c r="H176" s="100"/>
      <c r="I176" s="103"/>
      <c r="J176" s="104" t="str">
        <f aca="false">IF(OR(A176="",G176=""),"",B176+IF(LEFT(G176,7)="Capital",1095,365))</f>
        <v/>
      </c>
      <c r="K176" s="37" t="str">
        <f aca="true">IF(A176="","",IF(F176&lt;&gt;"Yes","Closed",IF(I176&lt;&gt;"","Returned",IF(AND(J176&lt;&gt;"",TODAY()&gt;J176),"OVERDUE – deemed supply",IF(AND(H176&lt;&gt;"",TODAY()&gt;H176),"Pending – past expected date","Pending")))))</f>
        <v/>
      </c>
    </row>
    <row r="177" customFormat="false" ht="15" hidden="false" customHeight="false" outlineLevel="0" collapsed="false">
      <c r="A177" s="99"/>
      <c r="B177" s="100"/>
      <c r="C177" s="101"/>
      <c r="D177" s="101"/>
      <c r="E177" s="102"/>
      <c r="F177" s="99"/>
      <c r="G177" s="99"/>
      <c r="H177" s="100"/>
      <c r="I177" s="103"/>
      <c r="J177" s="104" t="str">
        <f aca="false">IF(OR(A177="",G177=""),"",B177+IF(LEFT(G177,7)="Capital",1095,365))</f>
        <v/>
      </c>
      <c r="K177" s="37" t="str">
        <f aca="true">IF(A177="","",IF(F177&lt;&gt;"Yes","Closed",IF(I177&lt;&gt;"","Returned",IF(AND(J177&lt;&gt;"",TODAY()&gt;J177),"OVERDUE – deemed supply",IF(AND(H177&lt;&gt;"",TODAY()&gt;H177),"Pending – past expected date","Pending")))))</f>
        <v/>
      </c>
    </row>
    <row r="178" customFormat="false" ht="15" hidden="false" customHeight="false" outlineLevel="0" collapsed="false">
      <c r="A178" s="99"/>
      <c r="B178" s="100"/>
      <c r="C178" s="101"/>
      <c r="D178" s="101"/>
      <c r="E178" s="102"/>
      <c r="F178" s="99"/>
      <c r="G178" s="99"/>
      <c r="H178" s="100"/>
      <c r="I178" s="103"/>
      <c r="J178" s="104" t="str">
        <f aca="false">IF(OR(A178="",G178=""),"",B178+IF(LEFT(G178,7)="Capital",1095,365))</f>
        <v/>
      </c>
      <c r="K178" s="37" t="str">
        <f aca="true">IF(A178="","",IF(F178&lt;&gt;"Yes","Closed",IF(I178&lt;&gt;"","Returned",IF(AND(J178&lt;&gt;"",TODAY()&gt;J178),"OVERDUE – deemed supply",IF(AND(H178&lt;&gt;"",TODAY()&gt;H178),"Pending – past expected date","Pending")))))</f>
        <v/>
      </c>
    </row>
    <row r="179" customFormat="false" ht="15" hidden="false" customHeight="false" outlineLevel="0" collapsed="false">
      <c r="A179" s="99"/>
      <c r="B179" s="100"/>
      <c r="C179" s="101"/>
      <c r="D179" s="101"/>
      <c r="E179" s="102"/>
      <c r="F179" s="99"/>
      <c r="G179" s="99"/>
      <c r="H179" s="100"/>
      <c r="I179" s="103"/>
      <c r="J179" s="104" t="str">
        <f aca="false">IF(OR(A179="",G179=""),"",B179+IF(LEFT(G179,7)="Capital",1095,365))</f>
        <v/>
      </c>
      <c r="K179" s="37" t="str">
        <f aca="true">IF(A179="","",IF(F179&lt;&gt;"Yes","Closed",IF(I179&lt;&gt;"","Returned",IF(AND(J179&lt;&gt;"",TODAY()&gt;J179),"OVERDUE – deemed supply",IF(AND(H179&lt;&gt;"",TODAY()&gt;H179),"Pending – past expected date","Pending")))))</f>
        <v/>
      </c>
    </row>
    <row r="180" customFormat="false" ht="15" hidden="false" customHeight="false" outlineLevel="0" collapsed="false">
      <c r="A180" s="99"/>
      <c r="B180" s="100"/>
      <c r="C180" s="101"/>
      <c r="D180" s="101"/>
      <c r="E180" s="102"/>
      <c r="F180" s="99"/>
      <c r="G180" s="99"/>
      <c r="H180" s="100"/>
      <c r="I180" s="103"/>
      <c r="J180" s="104" t="str">
        <f aca="false">IF(OR(A180="",G180=""),"",B180+IF(LEFT(G180,7)="Capital",1095,365))</f>
        <v/>
      </c>
      <c r="K180" s="37" t="str">
        <f aca="true">IF(A180="","",IF(F180&lt;&gt;"Yes","Closed",IF(I180&lt;&gt;"","Returned",IF(AND(J180&lt;&gt;"",TODAY()&gt;J180),"OVERDUE – deemed supply",IF(AND(H180&lt;&gt;"",TODAY()&gt;H180),"Pending – past expected date","Pending")))))</f>
        <v/>
      </c>
    </row>
    <row r="181" customFormat="false" ht="15" hidden="false" customHeight="false" outlineLevel="0" collapsed="false">
      <c r="A181" s="99"/>
      <c r="B181" s="100"/>
      <c r="C181" s="101"/>
      <c r="D181" s="101"/>
      <c r="E181" s="102"/>
      <c r="F181" s="99"/>
      <c r="G181" s="99"/>
      <c r="H181" s="100"/>
      <c r="I181" s="103"/>
      <c r="J181" s="104" t="str">
        <f aca="false">IF(OR(A181="",G181=""),"",B181+IF(LEFT(G181,7)="Capital",1095,365))</f>
        <v/>
      </c>
      <c r="K181" s="37" t="str">
        <f aca="true">IF(A181="","",IF(F181&lt;&gt;"Yes","Closed",IF(I181&lt;&gt;"","Returned",IF(AND(J181&lt;&gt;"",TODAY()&gt;J181),"OVERDUE – deemed supply",IF(AND(H181&lt;&gt;"",TODAY()&gt;H181),"Pending – past expected date","Pending")))))</f>
        <v/>
      </c>
    </row>
    <row r="182" customFormat="false" ht="15" hidden="false" customHeight="false" outlineLevel="0" collapsed="false">
      <c r="A182" s="99"/>
      <c r="B182" s="100"/>
      <c r="C182" s="101"/>
      <c r="D182" s="101"/>
      <c r="E182" s="102"/>
      <c r="F182" s="99"/>
      <c r="G182" s="99"/>
      <c r="H182" s="100"/>
      <c r="I182" s="103"/>
      <c r="J182" s="104" t="str">
        <f aca="false">IF(OR(A182="",G182=""),"",B182+IF(LEFT(G182,7)="Capital",1095,365))</f>
        <v/>
      </c>
      <c r="K182" s="37" t="str">
        <f aca="true">IF(A182="","",IF(F182&lt;&gt;"Yes","Closed",IF(I182&lt;&gt;"","Returned",IF(AND(J182&lt;&gt;"",TODAY()&gt;J182),"OVERDUE – deemed supply",IF(AND(H182&lt;&gt;"",TODAY()&gt;H182),"Pending – past expected date","Pending")))))</f>
        <v/>
      </c>
    </row>
    <row r="183" customFormat="false" ht="15" hidden="false" customHeight="false" outlineLevel="0" collapsed="false">
      <c r="A183" s="99"/>
      <c r="B183" s="100"/>
      <c r="C183" s="101"/>
      <c r="D183" s="101"/>
      <c r="E183" s="102"/>
      <c r="F183" s="99"/>
      <c r="G183" s="99"/>
      <c r="H183" s="100"/>
      <c r="I183" s="103"/>
      <c r="J183" s="104" t="str">
        <f aca="false">IF(OR(A183="",G183=""),"",B183+IF(LEFT(G183,7)="Capital",1095,365))</f>
        <v/>
      </c>
      <c r="K183" s="37" t="str">
        <f aca="true">IF(A183="","",IF(F183&lt;&gt;"Yes","Closed",IF(I183&lt;&gt;"","Returned",IF(AND(J183&lt;&gt;"",TODAY()&gt;J183),"OVERDUE – deemed supply",IF(AND(H183&lt;&gt;"",TODAY()&gt;H183),"Pending – past expected date","Pending")))))</f>
        <v/>
      </c>
    </row>
    <row r="184" customFormat="false" ht="15" hidden="false" customHeight="false" outlineLevel="0" collapsed="false">
      <c r="A184" s="99"/>
      <c r="B184" s="100"/>
      <c r="C184" s="101"/>
      <c r="D184" s="101"/>
      <c r="E184" s="102"/>
      <c r="F184" s="99"/>
      <c r="G184" s="99"/>
      <c r="H184" s="100"/>
      <c r="I184" s="103"/>
      <c r="J184" s="104" t="str">
        <f aca="false">IF(OR(A184="",G184=""),"",B184+IF(LEFT(G184,7)="Capital",1095,365))</f>
        <v/>
      </c>
      <c r="K184" s="37" t="str">
        <f aca="true">IF(A184="","",IF(F184&lt;&gt;"Yes","Closed",IF(I184&lt;&gt;"","Returned",IF(AND(J184&lt;&gt;"",TODAY()&gt;J184),"OVERDUE – deemed supply",IF(AND(H184&lt;&gt;"",TODAY()&gt;H184),"Pending – past expected date","Pending")))))</f>
        <v/>
      </c>
    </row>
    <row r="185" customFormat="false" ht="15" hidden="false" customHeight="false" outlineLevel="0" collapsed="false">
      <c r="A185" s="99"/>
      <c r="B185" s="100"/>
      <c r="C185" s="101"/>
      <c r="D185" s="101"/>
      <c r="E185" s="102"/>
      <c r="F185" s="99"/>
      <c r="G185" s="99"/>
      <c r="H185" s="100"/>
      <c r="I185" s="103"/>
      <c r="J185" s="104" t="str">
        <f aca="false">IF(OR(A185="",G185=""),"",B185+IF(LEFT(G185,7)="Capital",1095,365))</f>
        <v/>
      </c>
      <c r="K185" s="37" t="str">
        <f aca="true">IF(A185="","",IF(F185&lt;&gt;"Yes","Closed",IF(I185&lt;&gt;"","Returned",IF(AND(J185&lt;&gt;"",TODAY()&gt;J185),"OVERDUE – deemed supply",IF(AND(H185&lt;&gt;"",TODAY()&gt;H185),"Pending – past expected date","Pending")))))</f>
        <v/>
      </c>
    </row>
    <row r="186" customFormat="false" ht="15" hidden="false" customHeight="false" outlineLevel="0" collapsed="false">
      <c r="A186" s="99"/>
      <c r="B186" s="100"/>
      <c r="C186" s="101"/>
      <c r="D186" s="101"/>
      <c r="E186" s="102"/>
      <c r="F186" s="99"/>
      <c r="G186" s="99"/>
      <c r="H186" s="100"/>
      <c r="I186" s="103"/>
      <c r="J186" s="104" t="str">
        <f aca="false">IF(OR(A186="",G186=""),"",B186+IF(LEFT(G186,7)="Capital",1095,365))</f>
        <v/>
      </c>
      <c r="K186" s="37" t="str">
        <f aca="true">IF(A186="","",IF(F186&lt;&gt;"Yes","Closed",IF(I186&lt;&gt;"","Returned",IF(AND(J186&lt;&gt;"",TODAY()&gt;J186),"OVERDUE – deemed supply",IF(AND(H186&lt;&gt;"",TODAY()&gt;H186),"Pending – past expected date","Pending")))))</f>
        <v/>
      </c>
    </row>
    <row r="187" customFormat="false" ht="15" hidden="false" customHeight="false" outlineLevel="0" collapsed="false">
      <c r="A187" s="99"/>
      <c r="B187" s="100"/>
      <c r="C187" s="101"/>
      <c r="D187" s="101"/>
      <c r="E187" s="102"/>
      <c r="F187" s="99"/>
      <c r="G187" s="99"/>
      <c r="H187" s="100"/>
      <c r="I187" s="103"/>
      <c r="J187" s="104" t="str">
        <f aca="false">IF(OR(A187="",G187=""),"",B187+IF(LEFT(G187,7)="Capital",1095,365))</f>
        <v/>
      </c>
      <c r="K187" s="37" t="str">
        <f aca="true">IF(A187="","",IF(F187&lt;&gt;"Yes","Closed",IF(I187&lt;&gt;"","Returned",IF(AND(J187&lt;&gt;"",TODAY()&gt;J187),"OVERDUE – deemed supply",IF(AND(H187&lt;&gt;"",TODAY()&gt;H187),"Pending – past expected date","Pending")))))</f>
        <v/>
      </c>
    </row>
    <row r="188" customFormat="false" ht="15" hidden="false" customHeight="false" outlineLevel="0" collapsed="false">
      <c r="A188" s="99"/>
      <c r="B188" s="100"/>
      <c r="C188" s="101"/>
      <c r="D188" s="101"/>
      <c r="E188" s="102"/>
      <c r="F188" s="99"/>
      <c r="G188" s="99"/>
      <c r="H188" s="100"/>
      <c r="I188" s="103"/>
      <c r="J188" s="104" t="str">
        <f aca="false">IF(OR(A188="",G188=""),"",B188+IF(LEFT(G188,7)="Capital",1095,365))</f>
        <v/>
      </c>
      <c r="K188" s="37" t="str">
        <f aca="true">IF(A188="","",IF(F188&lt;&gt;"Yes","Closed",IF(I188&lt;&gt;"","Returned",IF(AND(J188&lt;&gt;"",TODAY()&gt;J188),"OVERDUE – deemed supply",IF(AND(H188&lt;&gt;"",TODAY()&gt;H188),"Pending – past expected date","Pending")))))</f>
        <v/>
      </c>
    </row>
    <row r="189" customFormat="false" ht="15" hidden="false" customHeight="false" outlineLevel="0" collapsed="false">
      <c r="A189" s="99"/>
      <c r="B189" s="100"/>
      <c r="C189" s="101"/>
      <c r="D189" s="101"/>
      <c r="E189" s="102"/>
      <c r="F189" s="99"/>
      <c r="G189" s="99"/>
      <c r="H189" s="100"/>
      <c r="I189" s="103"/>
      <c r="J189" s="104" t="str">
        <f aca="false">IF(OR(A189="",G189=""),"",B189+IF(LEFT(G189,7)="Capital",1095,365))</f>
        <v/>
      </c>
      <c r="K189" s="37" t="str">
        <f aca="true">IF(A189="","",IF(F189&lt;&gt;"Yes","Closed",IF(I189&lt;&gt;"","Returned",IF(AND(J189&lt;&gt;"",TODAY()&gt;J189),"OVERDUE – deemed supply",IF(AND(H189&lt;&gt;"",TODAY()&gt;H189),"Pending – past expected date","Pending")))))</f>
        <v/>
      </c>
    </row>
    <row r="190" customFormat="false" ht="15" hidden="false" customHeight="false" outlineLevel="0" collapsed="false">
      <c r="A190" s="99"/>
      <c r="B190" s="100"/>
      <c r="C190" s="101"/>
      <c r="D190" s="101"/>
      <c r="E190" s="102"/>
      <c r="F190" s="99"/>
      <c r="G190" s="99"/>
      <c r="H190" s="100"/>
      <c r="I190" s="103"/>
      <c r="J190" s="104" t="str">
        <f aca="false">IF(OR(A190="",G190=""),"",B190+IF(LEFT(G190,7)="Capital",1095,365))</f>
        <v/>
      </c>
      <c r="K190" s="37" t="str">
        <f aca="true">IF(A190="","",IF(F190&lt;&gt;"Yes","Closed",IF(I190&lt;&gt;"","Returned",IF(AND(J190&lt;&gt;"",TODAY()&gt;J190),"OVERDUE – deemed supply",IF(AND(H190&lt;&gt;"",TODAY()&gt;H190),"Pending – past expected date","Pending")))))</f>
        <v/>
      </c>
    </row>
    <row r="191" customFormat="false" ht="15" hidden="false" customHeight="false" outlineLevel="0" collapsed="false">
      <c r="A191" s="99"/>
      <c r="B191" s="100"/>
      <c r="C191" s="101"/>
      <c r="D191" s="101"/>
      <c r="E191" s="102"/>
      <c r="F191" s="99"/>
      <c r="G191" s="99"/>
      <c r="H191" s="100"/>
      <c r="I191" s="103"/>
      <c r="J191" s="104" t="str">
        <f aca="false">IF(OR(A191="",G191=""),"",B191+IF(LEFT(G191,7)="Capital",1095,365))</f>
        <v/>
      </c>
      <c r="K191" s="37" t="str">
        <f aca="true">IF(A191="","",IF(F191&lt;&gt;"Yes","Closed",IF(I191&lt;&gt;"","Returned",IF(AND(J191&lt;&gt;"",TODAY()&gt;J191),"OVERDUE – deemed supply",IF(AND(H191&lt;&gt;"",TODAY()&gt;H191),"Pending – past expected date","Pending")))))</f>
        <v/>
      </c>
    </row>
    <row r="192" customFormat="false" ht="15" hidden="false" customHeight="false" outlineLevel="0" collapsed="false">
      <c r="A192" s="99"/>
      <c r="B192" s="100"/>
      <c r="C192" s="101"/>
      <c r="D192" s="101"/>
      <c r="E192" s="102"/>
      <c r="F192" s="99"/>
      <c r="G192" s="99"/>
      <c r="H192" s="100"/>
      <c r="I192" s="103"/>
      <c r="J192" s="104" t="str">
        <f aca="false">IF(OR(A192="",G192=""),"",B192+IF(LEFT(G192,7)="Capital",1095,365))</f>
        <v/>
      </c>
      <c r="K192" s="37" t="str">
        <f aca="true">IF(A192="","",IF(F192&lt;&gt;"Yes","Closed",IF(I192&lt;&gt;"","Returned",IF(AND(J192&lt;&gt;"",TODAY()&gt;J192),"OVERDUE – deemed supply",IF(AND(H192&lt;&gt;"",TODAY()&gt;H192),"Pending – past expected date","Pending")))))</f>
        <v/>
      </c>
    </row>
    <row r="193" customFormat="false" ht="15" hidden="false" customHeight="false" outlineLevel="0" collapsed="false">
      <c r="A193" s="99"/>
      <c r="B193" s="100"/>
      <c r="C193" s="101"/>
      <c r="D193" s="101"/>
      <c r="E193" s="102"/>
      <c r="F193" s="99"/>
      <c r="G193" s="99"/>
      <c r="H193" s="100"/>
      <c r="I193" s="103"/>
      <c r="J193" s="104" t="str">
        <f aca="false">IF(OR(A193="",G193=""),"",B193+IF(LEFT(G193,7)="Capital",1095,365))</f>
        <v/>
      </c>
      <c r="K193" s="37" t="str">
        <f aca="true">IF(A193="","",IF(F193&lt;&gt;"Yes","Closed",IF(I193&lt;&gt;"","Returned",IF(AND(J193&lt;&gt;"",TODAY()&gt;J193),"OVERDUE – deemed supply",IF(AND(H193&lt;&gt;"",TODAY()&gt;H193),"Pending – past expected date","Pending")))))</f>
        <v/>
      </c>
    </row>
    <row r="194" customFormat="false" ht="15" hidden="false" customHeight="false" outlineLevel="0" collapsed="false">
      <c r="A194" s="99"/>
      <c r="B194" s="100"/>
      <c r="C194" s="101"/>
      <c r="D194" s="101"/>
      <c r="E194" s="102"/>
      <c r="F194" s="99"/>
      <c r="G194" s="99"/>
      <c r="H194" s="100"/>
      <c r="I194" s="103"/>
      <c r="J194" s="104" t="str">
        <f aca="false">IF(OR(A194="",G194=""),"",B194+IF(LEFT(G194,7)="Capital",1095,365))</f>
        <v/>
      </c>
      <c r="K194" s="37" t="str">
        <f aca="true">IF(A194="","",IF(F194&lt;&gt;"Yes","Closed",IF(I194&lt;&gt;"","Returned",IF(AND(J194&lt;&gt;"",TODAY()&gt;J194),"OVERDUE – deemed supply",IF(AND(H194&lt;&gt;"",TODAY()&gt;H194),"Pending – past expected date","Pending")))))</f>
        <v/>
      </c>
    </row>
    <row r="195" customFormat="false" ht="15" hidden="false" customHeight="false" outlineLevel="0" collapsed="false">
      <c r="A195" s="99"/>
      <c r="B195" s="100"/>
      <c r="C195" s="101"/>
      <c r="D195" s="101"/>
      <c r="E195" s="102"/>
      <c r="F195" s="99"/>
      <c r="G195" s="99"/>
      <c r="H195" s="100"/>
      <c r="I195" s="103"/>
      <c r="J195" s="104" t="str">
        <f aca="false">IF(OR(A195="",G195=""),"",B195+IF(LEFT(G195,7)="Capital",1095,365))</f>
        <v/>
      </c>
      <c r="K195" s="37" t="str">
        <f aca="true">IF(A195="","",IF(F195&lt;&gt;"Yes","Closed",IF(I195&lt;&gt;"","Returned",IF(AND(J195&lt;&gt;"",TODAY()&gt;J195),"OVERDUE – deemed supply",IF(AND(H195&lt;&gt;"",TODAY()&gt;H195),"Pending – past expected date","Pending")))))</f>
        <v/>
      </c>
    </row>
    <row r="196" customFormat="false" ht="15" hidden="false" customHeight="false" outlineLevel="0" collapsed="false">
      <c r="A196" s="99"/>
      <c r="B196" s="100"/>
      <c r="C196" s="101"/>
      <c r="D196" s="101"/>
      <c r="E196" s="102"/>
      <c r="F196" s="99"/>
      <c r="G196" s="99"/>
      <c r="H196" s="100"/>
      <c r="I196" s="103"/>
      <c r="J196" s="104" t="str">
        <f aca="false">IF(OR(A196="",G196=""),"",B196+IF(LEFT(G196,7)="Capital",1095,365))</f>
        <v/>
      </c>
      <c r="K196" s="37" t="str">
        <f aca="true">IF(A196="","",IF(F196&lt;&gt;"Yes","Closed",IF(I196&lt;&gt;"","Returned",IF(AND(J196&lt;&gt;"",TODAY()&gt;J196),"OVERDUE – deemed supply",IF(AND(H196&lt;&gt;"",TODAY()&gt;H196),"Pending – past expected date","Pending")))))</f>
        <v/>
      </c>
    </row>
    <row r="197" customFormat="false" ht="15" hidden="false" customHeight="false" outlineLevel="0" collapsed="false">
      <c r="A197" s="99"/>
      <c r="B197" s="100"/>
      <c r="C197" s="101"/>
      <c r="D197" s="101"/>
      <c r="E197" s="102"/>
      <c r="F197" s="99"/>
      <c r="G197" s="99"/>
      <c r="H197" s="100"/>
      <c r="I197" s="103"/>
      <c r="J197" s="104" t="str">
        <f aca="false">IF(OR(A197="",G197=""),"",B197+IF(LEFT(G197,7)="Capital",1095,365))</f>
        <v/>
      </c>
      <c r="K197" s="37" t="str">
        <f aca="true">IF(A197="","",IF(F197&lt;&gt;"Yes","Closed",IF(I197&lt;&gt;"","Returned",IF(AND(J197&lt;&gt;"",TODAY()&gt;J197),"OVERDUE – deemed supply",IF(AND(H197&lt;&gt;"",TODAY()&gt;H197),"Pending – past expected date","Pending")))))</f>
        <v/>
      </c>
    </row>
    <row r="198" customFormat="false" ht="15" hidden="false" customHeight="false" outlineLevel="0" collapsed="false">
      <c r="A198" s="99"/>
      <c r="B198" s="100"/>
      <c r="C198" s="101"/>
      <c r="D198" s="101"/>
      <c r="E198" s="102"/>
      <c r="F198" s="99"/>
      <c r="G198" s="99"/>
      <c r="H198" s="100"/>
      <c r="I198" s="103"/>
      <c r="J198" s="104" t="str">
        <f aca="false">IF(OR(A198="",G198=""),"",B198+IF(LEFT(G198,7)="Capital",1095,365))</f>
        <v/>
      </c>
      <c r="K198" s="37" t="str">
        <f aca="true">IF(A198="","",IF(F198&lt;&gt;"Yes","Closed",IF(I198&lt;&gt;"","Returned",IF(AND(J198&lt;&gt;"",TODAY()&gt;J198),"OVERDUE – deemed supply",IF(AND(H198&lt;&gt;"",TODAY()&gt;H198),"Pending – past expected date","Pending")))))</f>
        <v/>
      </c>
    </row>
    <row r="199" customFormat="false" ht="15" hidden="false" customHeight="false" outlineLevel="0" collapsed="false">
      <c r="A199" s="99"/>
      <c r="B199" s="100"/>
      <c r="C199" s="101"/>
      <c r="D199" s="101"/>
      <c r="E199" s="102"/>
      <c r="F199" s="99"/>
      <c r="G199" s="99"/>
      <c r="H199" s="100"/>
      <c r="I199" s="103"/>
      <c r="J199" s="104" t="str">
        <f aca="false">IF(OR(A199="",G199=""),"",B199+IF(LEFT(G199,7)="Capital",1095,365))</f>
        <v/>
      </c>
      <c r="K199" s="37" t="str">
        <f aca="true">IF(A199="","",IF(F199&lt;&gt;"Yes","Closed",IF(I199&lt;&gt;"","Returned",IF(AND(J199&lt;&gt;"",TODAY()&gt;J199),"OVERDUE – deemed supply",IF(AND(H199&lt;&gt;"",TODAY()&gt;H199),"Pending – past expected date","Pending")))))</f>
        <v/>
      </c>
    </row>
    <row r="200" customFormat="false" ht="15" hidden="false" customHeight="false" outlineLevel="0" collapsed="false">
      <c r="A200" s="99"/>
      <c r="B200" s="100"/>
      <c r="C200" s="101"/>
      <c r="D200" s="101"/>
      <c r="E200" s="102"/>
      <c r="F200" s="99"/>
      <c r="G200" s="99"/>
      <c r="H200" s="100"/>
      <c r="I200" s="103"/>
      <c r="J200" s="104" t="str">
        <f aca="false">IF(OR(A200="",G200=""),"",B200+IF(LEFT(G200,7)="Capital",1095,365))</f>
        <v/>
      </c>
      <c r="K200" s="37" t="str">
        <f aca="true">IF(A200="","",IF(F200&lt;&gt;"Yes","Closed",IF(I200&lt;&gt;"","Returned",IF(AND(J200&lt;&gt;"",TODAY()&gt;J200),"OVERDUE – deemed supply",IF(AND(H200&lt;&gt;"",TODAY()&gt;H200),"Pending – past expected date","Pending")))))</f>
        <v/>
      </c>
    </row>
    <row r="201" customFormat="false" ht="15" hidden="false" customHeight="false" outlineLevel="0" collapsed="false">
      <c r="A201" s="99"/>
      <c r="B201" s="100"/>
      <c r="C201" s="101"/>
      <c r="D201" s="101"/>
      <c r="E201" s="102"/>
      <c r="F201" s="99"/>
      <c r="G201" s="99"/>
      <c r="H201" s="100"/>
      <c r="I201" s="103"/>
      <c r="J201" s="104" t="str">
        <f aca="false">IF(OR(A201="",G201=""),"",B201+IF(LEFT(G201,7)="Capital",1095,365))</f>
        <v/>
      </c>
      <c r="K201" s="37" t="str">
        <f aca="true">IF(A201="","",IF(F201&lt;&gt;"Yes","Closed",IF(I201&lt;&gt;"","Returned",IF(AND(J201&lt;&gt;"",TODAY()&gt;J201),"OVERDUE – deemed supply",IF(AND(H201&lt;&gt;"",TODAY()&gt;H201),"Pending – past expected date","Pending")))))</f>
        <v/>
      </c>
    </row>
    <row r="202" customFormat="false" ht="15" hidden="false" customHeight="false" outlineLevel="0" collapsed="false">
      <c r="A202" s="99"/>
      <c r="B202" s="100"/>
      <c r="C202" s="101"/>
      <c r="D202" s="101"/>
      <c r="E202" s="102"/>
      <c r="F202" s="99"/>
      <c r="G202" s="99"/>
      <c r="H202" s="100"/>
      <c r="I202" s="103"/>
      <c r="J202" s="104" t="str">
        <f aca="false">IF(OR(A202="",G202=""),"",B202+IF(LEFT(G202,7)="Capital",1095,365))</f>
        <v/>
      </c>
      <c r="K202" s="37" t="str">
        <f aca="true">IF(A202="","",IF(F202&lt;&gt;"Yes","Closed",IF(I202&lt;&gt;"","Returned",IF(AND(J202&lt;&gt;"",TODAY()&gt;J202),"OVERDUE – deemed supply",IF(AND(H202&lt;&gt;"",TODAY()&gt;H202),"Pending – past expected date","Pending")))))</f>
        <v/>
      </c>
    </row>
    <row r="203" customFormat="false" ht="15" hidden="false" customHeight="false" outlineLevel="0" collapsed="false">
      <c r="A203" s="99"/>
      <c r="B203" s="100"/>
      <c r="C203" s="101"/>
      <c r="D203" s="101"/>
      <c r="E203" s="102"/>
      <c r="F203" s="99"/>
      <c r="G203" s="99"/>
      <c r="H203" s="100"/>
      <c r="I203" s="103"/>
      <c r="J203" s="104" t="str">
        <f aca="false">IF(OR(A203="",G203=""),"",B203+IF(LEFT(G203,7)="Capital",1095,365))</f>
        <v/>
      </c>
      <c r="K203" s="37" t="str">
        <f aca="true">IF(A203="","",IF(F203&lt;&gt;"Yes","Closed",IF(I203&lt;&gt;"","Returned",IF(AND(J203&lt;&gt;"",TODAY()&gt;J203),"OVERDUE – deemed supply",IF(AND(H203&lt;&gt;"",TODAY()&gt;H203),"Pending – past expected date","Pending")))))</f>
        <v/>
      </c>
    </row>
    <row r="204" customFormat="false" ht="15" hidden="false" customHeight="false" outlineLevel="0" collapsed="false">
      <c r="A204" s="99"/>
      <c r="B204" s="100"/>
      <c r="C204" s="101"/>
      <c r="D204" s="101"/>
      <c r="E204" s="102"/>
      <c r="F204" s="99"/>
      <c r="G204" s="99"/>
      <c r="H204" s="100"/>
      <c r="I204" s="103"/>
      <c r="J204" s="104" t="str">
        <f aca="false">IF(OR(A204="",G204=""),"",B204+IF(LEFT(G204,7)="Capital",1095,365))</f>
        <v/>
      </c>
      <c r="K204" s="37" t="str">
        <f aca="true">IF(A204="","",IF(F204&lt;&gt;"Yes","Closed",IF(I204&lt;&gt;"","Returned",IF(AND(J204&lt;&gt;"",TODAY()&gt;J204),"OVERDUE – deemed supply",IF(AND(H204&lt;&gt;"",TODAY()&gt;H204),"Pending – past expected date","Pending")))))</f>
        <v/>
      </c>
    </row>
  </sheetData>
  <autoFilter ref="A4:K204"/>
  <mergeCells count="2">
    <mergeCell ref="A2:K2"/>
    <mergeCell ref="A3:K3"/>
  </mergeCells>
  <conditionalFormatting sqref="K5:K204">
    <cfRule type="expression" priority="2" aboveAverage="0" equalAverage="0" bottom="0" percent="0" rank="0" text="" dxfId="11">
      <formula>LEFT(K5,7)="OVERDUE"</formula>
    </cfRule>
    <cfRule type="expression" priority="3" aboveAverage="0" equalAverage="0" bottom="0" percent="0" rank="0" text="" dxfId="12">
      <formula>LEFT(K5,15)="Pending – past"</formula>
    </cfRule>
    <cfRule type="expression" priority="4" aboveAverage="0" equalAverage="0" bottom="0" percent="0" rank="0" text="" dxfId="1">
      <formula>OR(K5="Returned",K5="Closed")</formula>
    </cfRule>
  </conditionalFormatting>
  <dataValidations count="2">
    <dataValidation allowBlank="true" errorStyle="stop" operator="between" showDropDown="false" showErrorMessage="true" showInputMessage="false" sqref="F5:F204" type="list">
      <formula1>Lists!$F$2:$F$3</formula1>
      <formula2>0</formula2>
    </dataValidation>
    <dataValidation allowBlank="true" errorStyle="stop" operator="between" showDropDown="false" showErrorMessage="true" showInputMessage="false" sqref="G5:G204" type="list">
      <formula1>Lists!$H$2:$H$3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05" t="s">
        <v>56</v>
      </c>
      <c r="B1" s="105" t="s">
        <v>201</v>
      </c>
      <c r="C1" s="105" t="s">
        <v>161</v>
      </c>
      <c r="D1" s="105" t="s">
        <v>94</v>
      </c>
      <c r="E1" s="105" t="s">
        <v>202</v>
      </c>
      <c r="F1" s="105" t="s">
        <v>203</v>
      </c>
      <c r="G1" s="105" t="s">
        <v>92</v>
      </c>
      <c r="H1" s="105" t="s">
        <v>204</v>
      </c>
      <c r="J1" s="105" t="s">
        <v>205</v>
      </c>
      <c r="K1" s="105" t="s">
        <v>206</v>
      </c>
    </row>
    <row r="2" customFormat="false" ht="15" hidden="false" customHeight="false" outlineLevel="0" collapsed="false">
      <c r="A2" s="0" t="s">
        <v>207</v>
      </c>
      <c r="B2" s="0" t="s">
        <v>208</v>
      </c>
      <c r="C2" s="0" t="s">
        <v>117</v>
      </c>
      <c r="D2" s="106" t="n">
        <v>0</v>
      </c>
      <c r="E2" s="107" t="s">
        <v>133</v>
      </c>
      <c r="F2" s="107" t="s">
        <v>128</v>
      </c>
      <c r="G2" s="107" t="s">
        <v>102</v>
      </c>
      <c r="H2" s="107" t="s">
        <v>197</v>
      </c>
      <c r="J2" s="0" t="n">
        <v>0</v>
      </c>
      <c r="K2" s="107" t="s">
        <v>209</v>
      </c>
    </row>
    <row r="3" customFormat="false" ht="15" hidden="false" customHeight="false" outlineLevel="0" collapsed="false">
      <c r="A3" s="0" t="s">
        <v>210</v>
      </c>
      <c r="B3" s="0" t="s">
        <v>211</v>
      </c>
      <c r="C3" s="0" t="s">
        <v>212</v>
      </c>
      <c r="D3" s="106" t="n">
        <v>0.0025</v>
      </c>
      <c r="E3" s="107" t="s">
        <v>213</v>
      </c>
      <c r="F3" s="107" t="s">
        <v>124</v>
      </c>
      <c r="G3" s="107" t="s">
        <v>97</v>
      </c>
      <c r="H3" s="107" t="s">
        <v>214</v>
      </c>
      <c r="J3" s="0" t="n">
        <v>1</v>
      </c>
      <c r="K3" s="107" t="s">
        <v>215</v>
      </c>
    </row>
    <row r="4" customFormat="false" ht="15" hidden="false" customHeight="false" outlineLevel="0" collapsed="false">
      <c r="A4" s="0" t="s">
        <v>57</v>
      </c>
      <c r="B4" s="0" t="s">
        <v>216</v>
      </c>
      <c r="C4" s="0" t="s">
        <v>217</v>
      </c>
      <c r="D4" s="106" t="n">
        <v>0.03</v>
      </c>
      <c r="E4" s="107" t="s">
        <v>218</v>
      </c>
      <c r="G4" s="107" t="s">
        <v>107</v>
      </c>
      <c r="J4" s="0" t="n">
        <v>2</v>
      </c>
      <c r="K4" s="107" t="s">
        <v>219</v>
      </c>
    </row>
    <row r="5" customFormat="false" ht="15" hidden="false" customHeight="false" outlineLevel="0" collapsed="false">
      <c r="A5" s="0" t="s">
        <v>220</v>
      </c>
      <c r="B5" s="0" t="s">
        <v>221</v>
      </c>
      <c r="C5" s="0" t="s">
        <v>200</v>
      </c>
      <c r="D5" s="106" t="n">
        <v>0.05</v>
      </c>
      <c r="E5" s="107" t="s">
        <v>222</v>
      </c>
      <c r="G5" s="107" t="s">
        <v>223</v>
      </c>
      <c r="J5" s="0" t="n">
        <v>3</v>
      </c>
      <c r="K5" s="107" t="s">
        <v>224</v>
      </c>
    </row>
    <row r="6" customFormat="false" ht="15" hidden="false" customHeight="false" outlineLevel="0" collapsed="false">
      <c r="A6" s="0" t="s">
        <v>225</v>
      </c>
      <c r="B6" s="0" t="s">
        <v>226</v>
      </c>
      <c r="C6" s="0" t="s">
        <v>227</v>
      </c>
      <c r="D6" s="106" t="n">
        <v>0.18</v>
      </c>
      <c r="E6" s="107" t="s">
        <v>228</v>
      </c>
      <c r="G6" s="107" t="s">
        <v>229</v>
      </c>
      <c r="J6" s="0" t="n">
        <v>4</v>
      </c>
      <c r="K6" s="107" t="s">
        <v>230</v>
      </c>
    </row>
    <row r="7" customFormat="false" ht="15" hidden="false" customHeight="false" outlineLevel="0" collapsed="false">
      <c r="A7" s="0" t="s">
        <v>81</v>
      </c>
      <c r="B7" s="0" t="s">
        <v>231</v>
      </c>
      <c r="C7" s="0" t="s">
        <v>232</v>
      </c>
      <c r="D7" s="106" t="n">
        <v>0.4</v>
      </c>
      <c r="G7" s="107" t="s">
        <v>233</v>
      </c>
      <c r="J7" s="0" t="n">
        <v>5</v>
      </c>
      <c r="K7" s="107" t="s">
        <v>234</v>
      </c>
    </row>
    <row r="8" customFormat="false" ht="15" hidden="false" customHeight="false" outlineLevel="0" collapsed="false">
      <c r="A8" s="0" t="s">
        <v>86</v>
      </c>
      <c r="B8" s="0" t="s">
        <v>235</v>
      </c>
      <c r="C8" s="0" t="s">
        <v>236</v>
      </c>
      <c r="G8" s="0" t="s">
        <v>237</v>
      </c>
      <c r="J8" s="0" t="n">
        <v>6</v>
      </c>
      <c r="K8" s="0" t="s">
        <v>238</v>
      </c>
    </row>
    <row r="9" customFormat="false" ht="15" hidden="false" customHeight="false" outlineLevel="0" collapsed="false">
      <c r="A9" s="0" t="s">
        <v>239</v>
      </c>
      <c r="B9" s="0" t="s">
        <v>240</v>
      </c>
      <c r="C9" s="0" t="s">
        <v>241</v>
      </c>
      <c r="G9" s="0" t="s">
        <v>242</v>
      </c>
      <c r="J9" s="0" t="n">
        <v>7</v>
      </c>
      <c r="K9" s="0" t="s">
        <v>243</v>
      </c>
    </row>
    <row r="10" customFormat="false" ht="15" hidden="false" customHeight="false" outlineLevel="0" collapsed="false">
      <c r="A10" s="0" t="s">
        <v>244</v>
      </c>
      <c r="B10" s="0" t="s">
        <v>245</v>
      </c>
      <c r="C10" s="0" t="s">
        <v>246</v>
      </c>
      <c r="G10" s="0" t="s">
        <v>247</v>
      </c>
      <c r="J10" s="0" t="n">
        <v>8</v>
      </c>
      <c r="K10" s="0" t="s">
        <v>248</v>
      </c>
    </row>
    <row r="11" customFormat="false" ht="15" hidden="false" customHeight="false" outlineLevel="0" collapsed="false">
      <c r="A11" s="0" t="s">
        <v>249</v>
      </c>
      <c r="B11" s="0" t="s">
        <v>250</v>
      </c>
      <c r="G11" s="0" t="s">
        <v>251</v>
      </c>
      <c r="J11" s="0" t="n">
        <v>9</v>
      </c>
      <c r="K11" s="0" t="s">
        <v>252</v>
      </c>
    </row>
    <row r="12" customFormat="false" ht="15" hidden="false" customHeight="false" outlineLevel="0" collapsed="false">
      <c r="A12" s="0" t="s">
        <v>253</v>
      </c>
      <c r="B12" s="0" t="s">
        <v>254</v>
      </c>
      <c r="J12" s="0" t="n">
        <v>10</v>
      </c>
      <c r="K12" s="0" t="s">
        <v>255</v>
      </c>
    </row>
    <row r="13" customFormat="false" ht="15" hidden="false" customHeight="false" outlineLevel="0" collapsed="false">
      <c r="A13" s="0" t="s">
        <v>256</v>
      </c>
      <c r="B13" s="0" t="s">
        <v>257</v>
      </c>
      <c r="J13" s="0" t="n">
        <v>11</v>
      </c>
      <c r="K13" s="0" t="s">
        <v>258</v>
      </c>
    </row>
    <row r="14" customFormat="false" ht="15" hidden="false" customHeight="false" outlineLevel="0" collapsed="false">
      <c r="A14" s="0" t="s">
        <v>259</v>
      </c>
      <c r="B14" s="0" t="s">
        <v>260</v>
      </c>
      <c r="J14" s="0" t="n">
        <v>12</v>
      </c>
      <c r="K14" s="0" t="s">
        <v>261</v>
      </c>
    </row>
    <row r="15" customFormat="false" ht="15" hidden="false" customHeight="false" outlineLevel="0" collapsed="false">
      <c r="A15" s="0" t="s">
        <v>262</v>
      </c>
      <c r="B15" s="0" t="s">
        <v>263</v>
      </c>
      <c r="J15" s="0" t="n">
        <v>13</v>
      </c>
      <c r="K15" s="0" t="s">
        <v>264</v>
      </c>
    </row>
    <row r="16" customFormat="false" ht="15" hidden="false" customHeight="false" outlineLevel="0" collapsed="false">
      <c r="A16" s="0" t="s">
        <v>265</v>
      </c>
      <c r="B16" s="0" t="s">
        <v>266</v>
      </c>
      <c r="J16" s="0" t="n">
        <v>14</v>
      </c>
      <c r="K16" s="0" t="s">
        <v>267</v>
      </c>
    </row>
    <row r="17" customFormat="false" ht="15" hidden="false" customHeight="false" outlineLevel="0" collapsed="false">
      <c r="A17" s="0" t="s">
        <v>268</v>
      </c>
      <c r="B17" s="0" t="s">
        <v>269</v>
      </c>
      <c r="J17" s="0" t="n">
        <v>15</v>
      </c>
      <c r="K17" s="0" t="s">
        <v>270</v>
      </c>
    </row>
    <row r="18" customFormat="false" ht="15" hidden="false" customHeight="false" outlineLevel="0" collapsed="false">
      <c r="A18" s="0" t="s">
        <v>271</v>
      </c>
      <c r="B18" s="0" t="s">
        <v>272</v>
      </c>
      <c r="J18" s="0" t="n">
        <v>16</v>
      </c>
      <c r="K18" s="0" t="s">
        <v>273</v>
      </c>
    </row>
    <row r="19" customFormat="false" ht="15" hidden="false" customHeight="false" outlineLevel="0" collapsed="false">
      <c r="A19" s="0" t="s">
        <v>274</v>
      </c>
      <c r="B19" s="0" t="s">
        <v>275</v>
      </c>
      <c r="J19" s="0" t="n">
        <v>17</v>
      </c>
      <c r="K19" s="0" t="s">
        <v>276</v>
      </c>
    </row>
    <row r="20" customFormat="false" ht="15" hidden="false" customHeight="false" outlineLevel="0" collapsed="false">
      <c r="A20" s="0" t="s">
        <v>277</v>
      </c>
      <c r="B20" s="0" t="s">
        <v>278</v>
      </c>
      <c r="J20" s="0" t="n">
        <v>18</v>
      </c>
      <c r="K20" s="0" t="s">
        <v>279</v>
      </c>
    </row>
    <row r="21" customFormat="false" ht="15" hidden="false" customHeight="false" outlineLevel="0" collapsed="false">
      <c r="A21" s="0" t="s">
        <v>280</v>
      </c>
      <c r="B21" s="0" t="s">
        <v>281</v>
      </c>
      <c r="J21" s="0" t="n">
        <v>19</v>
      </c>
      <c r="K21" s="0" t="s">
        <v>282</v>
      </c>
    </row>
    <row r="22" customFormat="false" ht="15" hidden="false" customHeight="false" outlineLevel="0" collapsed="false">
      <c r="A22" s="0" t="s">
        <v>283</v>
      </c>
      <c r="B22" s="0" t="s">
        <v>284</v>
      </c>
      <c r="J22" s="0" t="n">
        <v>20</v>
      </c>
      <c r="K22" s="0" t="s">
        <v>285</v>
      </c>
    </row>
    <row r="23" customFormat="false" ht="15" hidden="false" customHeight="false" outlineLevel="0" collapsed="false">
      <c r="A23" s="0" t="s">
        <v>286</v>
      </c>
      <c r="B23" s="0" t="s">
        <v>287</v>
      </c>
      <c r="J23" s="0" t="n">
        <v>21</v>
      </c>
      <c r="K23" s="0" t="s">
        <v>288</v>
      </c>
    </row>
    <row r="24" customFormat="false" ht="15" hidden="false" customHeight="false" outlineLevel="0" collapsed="false">
      <c r="A24" s="0" t="s">
        <v>289</v>
      </c>
      <c r="B24" s="0" t="s">
        <v>290</v>
      </c>
      <c r="J24" s="0" t="n">
        <v>22</v>
      </c>
      <c r="K24" s="0" t="s">
        <v>291</v>
      </c>
    </row>
    <row r="25" customFormat="false" ht="15" hidden="false" customHeight="false" outlineLevel="0" collapsed="false">
      <c r="A25" s="0" t="s">
        <v>292</v>
      </c>
      <c r="B25" s="0" t="s">
        <v>293</v>
      </c>
      <c r="J25" s="0" t="n">
        <v>23</v>
      </c>
      <c r="K25" s="0" t="s">
        <v>294</v>
      </c>
    </row>
    <row r="26" customFormat="false" ht="15" hidden="false" customHeight="false" outlineLevel="0" collapsed="false">
      <c r="A26" s="0" t="s">
        <v>295</v>
      </c>
      <c r="B26" s="0" t="s">
        <v>296</v>
      </c>
      <c r="J26" s="0" t="n">
        <v>24</v>
      </c>
      <c r="K26" s="0" t="s">
        <v>297</v>
      </c>
    </row>
    <row r="27" customFormat="false" ht="15" hidden="false" customHeight="false" outlineLevel="0" collapsed="false">
      <c r="A27" s="0" t="s">
        <v>298</v>
      </c>
      <c r="B27" s="0" t="s">
        <v>299</v>
      </c>
      <c r="J27" s="0" t="n">
        <v>25</v>
      </c>
      <c r="K27" s="0" t="s">
        <v>300</v>
      </c>
    </row>
    <row r="28" customFormat="false" ht="15" hidden="false" customHeight="false" outlineLevel="0" collapsed="false">
      <c r="A28" s="0" t="s">
        <v>301</v>
      </c>
      <c r="B28" s="0" t="s">
        <v>302</v>
      </c>
      <c r="J28" s="0" t="n">
        <v>26</v>
      </c>
      <c r="K28" s="0" t="s">
        <v>303</v>
      </c>
    </row>
    <row r="29" customFormat="false" ht="15" hidden="false" customHeight="false" outlineLevel="0" collapsed="false">
      <c r="A29" s="0" t="s">
        <v>304</v>
      </c>
      <c r="B29" s="0" t="s">
        <v>305</v>
      </c>
      <c r="J29" s="0" t="n">
        <v>27</v>
      </c>
      <c r="K29" s="0" t="s">
        <v>306</v>
      </c>
    </row>
    <row r="30" customFormat="false" ht="15" hidden="false" customHeight="false" outlineLevel="0" collapsed="false">
      <c r="A30" s="0" t="s">
        <v>307</v>
      </c>
      <c r="B30" s="0" t="s">
        <v>308</v>
      </c>
      <c r="J30" s="0" t="n">
        <v>28</v>
      </c>
      <c r="K30" s="0" t="s">
        <v>309</v>
      </c>
    </row>
    <row r="31" customFormat="false" ht="15" hidden="false" customHeight="false" outlineLevel="0" collapsed="false">
      <c r="A31" s="0" t="s">
        <v>310</v>
      </c>
      <c r="B31" s="0" t="s">
        <v>311</v>
      </c>
      <c r="J31" s="0" t="n">
        <v>29</v>
      </c>
      <c r="K31" s="0" t="s">
        <v>312</v>
      </c>
    </row>
    <row r="32" customFormat="false" ht="15" hidden="false" customHeight="false" outlineLevel="0" collapsed="false">
      <c r="A32" s="0" t="s">
        <v>313</v>
      </c>
      <c r="B32" s="0" t="s">
        <v>314</v>
      </c>
      <c r="J32" s="0" t="n">
        <v>30</v>
      </c>
      <c r="K32" s="0" t="s">
        <v>315</v>
      </c>
    </row>
    <row r="33" customFormat="false" ht="15" hidden="false" customHeight="false" outlineLevel="0" collapsed="false">
      <c r="A33" s="0" t="s">
        <v>316</v>
      </c>
      <c r="B33" s="0" t="s">
        <v>317</v>
      </c>
      <c r="J33" s="0" t="n">
        <v>31</v>
      </c>
      <c r="K33" s="0" t="s">
        <v>318</v>
      </c>
    </row>
    <row r="34" customFormat="false" ht="15" hidden="false" customHeight="false" outlineLevel="0" collapsed="false">
      <c r="A34" s="0" t="s">
        <v>319</v>
      </c>
      <c r="B34" s="0" t="s">
        <v>320</v>
      </c>
      <c r="J34" s="0" t="n">
        <v>32</v>
      </c>
      <c r="K34" s="0" t="s">
        <v>321</v>
      </c>
    </row>
    <row r="35" customFormat="false" ht="15" hidden="false" customHeight="false" outlineLevel="0" collapsed="false">
      <c r="A35" s="0" t="s">
        <v>322</v>
      </c>
      <c r="B35" s="0" t="s">
        <v>323</v>
      </c>
      <c r="J35" s="0" t="n">
        <v>33</v>
      </c>
      <c r="K35" s="0" t="s">
        <v>324</v>
      </c>
    </row>
    <row r="36" customFormat="false" ht="15" hidden="false" customHeight="false" outlineLevel="0" collapsed="false">
      <c r="A36" s="0" t="s">
        <v>325</v>
      </c>
      <c r="B36" s="0" t="s">
        <v>326</v>
      </c>
      <c r="J36" s="0" t="n">
        <v>34</v>
      </c>
      <c r="K36" s="0" t="s">
        <v>327</v>
      </c>
    </row>
    <row r="37" customFormat="false" ht="15" hidden="false" customHeight="false" outlineLevel="0" collapsed="false">
      <c r="A37" s="0" t="s">
        <v>328</v>
      </c>
      <c r="B37" s="0" t="s">
        <v>329</v>
      </c>
      <c r="J37" s="0" t="n">
        <v>35</v>
      </c>
      <c r="K37" s="0" t="s">
        <v>330</v>
      </c>
    </row>
    <row r="38" customFormat="false" ht="15" hidden="false" customHeight="false" outlineLevel="0" collapsed="false">
      <c r="A38" s="0" t="s">
        <v>331</v>
      </c>
      <c r="B38" s="0" t="s">
        <v>332</v>
      </c>
      <c r="J38" s="0" t="n">
        <v>36</v>
      </c>
      <c r="K38" s="0" t="s">
        <v>333</v>
      </c>
    </row>
    <row r="39" customFormat="false" ht="15" hidden="false" customHeight="false" outlineLevel="0" collapsed="false">
      <c r="J39" s="0" t="n">
        <v>37</v>
      </c>
      <c r="K39" s="0" t="s">
        <v>334</v>
      </c>
    </row>
    <row r="40" customFormat="false" ht="15" hidden="false" customHeight="false" outlineLevel="0" collapsed="false">
      <c r="J40" s="0" t="n">
        <v>38</v>
      </c>
      <c r="K40" s="0" t="s">
        <v>335</v>
      </c>
    </row>
    <row r="41" customFormat="false" ht="15" hidden="false" customHeight="false" outlineLevel="0" collapsed="false">
      <c r="J41" s="0" t="n">
        <v>39</v>
      </c>
      <c r="K41" s="0" t="s">
        <v>336</v>
      </c>
    </row>
    <row r="42" customFormat="false" ht="15" hidden="false" customHeight="false" outlineLevel="0" collapsed="false">
      <c r="J42" s="0" t="n">
        <v>40</v>
      </c>
      <c r="K42" s="0" t="s">
        <v>337</v>
      </c>
    </row>
    <row r="43" customFormat="false" ht="15" hidden="false" customHeight="false" outlineLevel="0" collapsed="false">
      <c r="J43" s="0" t="n">
        <v>41</v>
      </c>
      <c r="K43" s="0" t="s">
        <v>338</v>
      </c>
    </row>
    <row r="44" customFormat="false" ht="15" hidden="false" customHeight="false" outlineLevel="0" collapsed="false">
      <c r="J44" s="0" t="n">
        <v>42</v>
      </c>
      <c r="K44" s="0" t="s">
        <v>339</v>
      </c>
    </row>
    <row r="45" customFormat="false" ht="15" hidden="false" customHeight="false" outlineLevel="0" collapsed="false">
      <c r="J45" s="0" t="n">
        <v>43</v>
      </c>
      <c r="K45" s="0" t="s">
        <v>340</v>
      </c>
    </row>
    <row r="46" customFormat="false" ht="15" hidden="false" customHeight="false" outlineLevel="0" collapsed="false">
      <c r="J46" s="0" t="n">
        <v>44</v>
      </c>
      <c r="K46" s="0" t="s">
        <v>341</v>
      </c>
    </row>
    <row r="47" customFormat="false" ht="15" hidden="false" customHeight="false" outlineLevel="0" collapsed="false">
      <c r="J47" s="0" t="n">
        <v>45</v>
      </c>
      <c r="K47" s="0" t="s">
        <v>342</v>
      </c>
    </row>
    <row r="48" customFormat="false" ht="15" hidden="false" customHeight="false" outlineLevel="0" collapsed="false">
      <c r="J48" s="0" t="n">
        <v>46</v>
      </c>
      <c r="K48" s="0" t="s">
        <v>343</v>
      </c>
    </row>
    <row r="49" customFormat="false" ht="15" hidden="false" customHeight="false" outlineLevel="0" collapsed="false">
      <c r="J49" s="0" t="n">
        <v>47</v>
      </c>
      <c r="K49" s="0" t="s">
        <v>344</v>
      </c>
    </row>
    <row r="50" customFormat="false" ht="15" hidden="false" customHeight="false" outlineLevel="0" collapsed="false">
      <c r="J50" s="0" t="n">
        <v>48</v>
      </c>
      <c r="K50" s="0" t="s">
        <v>345</v>
      </c>
    </row>
    <row r="51" customFormat="false" ht="15" hidden="false" customHeight="false" outlineLevel="0" collapsed="false">
      <c r="J51" s="0" t="n">
        <v>49</v>
      </c>
      <c r="K51" s="0" t="s">
        <v>346</v>
      </c>
    </row>
    <row r="52" customFormat="false" ht="15" hidden="false" customHeight="false" outlineLevel="0" collapsed="false">
      <c r="J52" s="0" t="n">
        <v>50</v>
      </c>
      <c r="K52" s="0" t="s">
        <v>347</v>
      </c>
    </row>
    <row r="53" customFormat="false" ht="15" hidden="false" customHeight="false" outlineLevel="0" collapsed="false">
      <c r="J53" s="0" t="n">
        <v>51</v>
      </c>
      <c r="K53" s="0" t="s">
        <v>348</v>
      </c>
    </row>
    <row r="54" customFormat="false" ht="15" hidden="false" customHeight="false" outlineLevel="0" collapsed="false">
      <c r="J54" s="0" t="n">
        <v>52</v>
      </c>
      <c r="K54" s="0" t="s">
        <v>349</v>
      </c>
    </row>
    <row r="55" customFormat="false" ht="15" hidden="false" customHeight="false" outlineLevel="0" collapsed="false">
      <c r="J55" s="0" t="n">
        <v>53</v>
      </c>
      <c r="K55" s="0" t="s">
        <v>350</v>
      </c>
    </row>
    <row r="56" customFormat="false" ht="15" hidden="false" customHeight="false" outlineLevel="0" collapsed="false">
      <c r="J56" s="0" t="n">
        <v>54</v>
      </c>
      <c r="K56" s="0" t="s">
        <v>351</v>
      </c>
    </row>
    <row r="57" customFormat="false" ht="15" hidden="false" customHeight="false" outlineLevel="0" collapsed="false">
      <c r="J57" s="0" t="n">
        <v>55</v>
      </c>
      <c r="K57" s="0" t="s">
        <v>352</v>
      </c>
    </row>
    <row r="58" customFormat="false" ht="15" hidden="false" customHeight="false" outlineLevel="0" collapsed="false">
      <c r="J58" s="0" t="n">
        <v>56</v>
      </c>
      <c r="K58" s="0" t="s">
        <v>353</v>
      </c>
    </row>
    <row r="59" customFormat="false" ht="15" hidden="false" customHeight="false" outlineLevel="0" collapsed="false">
      <c r="J59" s="0" t="n">
        <v>57</v>
      </c>
      <c r="K59" s="0" t="s">
        <v>354</v>
      </c>
    </row>
    <row r="60" customFormat="false" ht="15" hidden="false" customHeight="false" outlineLevel="0" collapsed="false">
      <c r="J60" s="0" t="n">
        <v>58</v>
      </c>
      <c r="K60" s="0" t="s">
        <v>355</v>
      </c>
    </row>
    <row r="61" customFormat="false" ht="15" hidden="false" customHeight="false" outlineLevel="0" collapsed="false">
      <c r="J61" s="0" t="n">
        <v>59</v>
      </c>
      <c r="K61" s="0" t="s">
        <v>356</v>
      </c>
    </row>
    <row r="62" customFormat="false" ht="15" hidden="false" customHeight="false" outlineLevel="0" collapsed="false">
      <c r="J62" s="0" t="n">
        <v>60</v>
      </c>
      <c r="K62" s="0" t="s">
        <v>357</v>
      </c>
    </row>
    <row r="63" customFormat="false" ht="15" hidden="false" customHeight="false" outlineLevel="0" collapsed="false">
      <c r="J63" s="0" t="n">
        <v>61</v>
      </c>
      <c r="K63" s="0" t="s">
        <v>358</v>
      </c>
    </row>
    <row r="64" customFormat="false" ht="15" hidden="false" customHeight="false" outlineLevel="0" collapsed="false">
      <c r="J64" s="0" t="n">
        <v>62</v>
      </c>
      <c r="K64" s="0" t="s">
        <v>359</v>
      </c>
    </row>
    <row r="65" customFormat="false" ht="15" hidden="false" customHeight="false" outlineLevel="0" collapsed="false">
      <c r="J65" s="0" t="n">
        <v>63</v>
      </c>
      <c r="K65" s="0" t="s">
        <v>360</v>
      </c>
    </row>
    <row r="66" customFormat="false" ht="15" hidden="false" customHeight="false" outlineLevel="0" collapsed="false">
      <c r="J66" s="0" t="n">
        <v>64</v>
      </c>
      <c r="K66" s="0" t="s">
        <v>361</v>
      </c>
    </row>
    <row r="67" customFormat="false" ht="15" hidden="false" customHeight="false" outlineLevel="0" collapsed="false">
      <c r="J67" s="0" t="n">
        <v>65</v>
      </c>
      <c r="K67" s="0" t="s">
        <v>362</v>
      </c>
    </row>
    <row r="68" customFormat="false" ht="15" hidden="false" customHeight="false" outlineLevel="0" collapsed="false">
      <c r="J68" s="0" t="n">
        <v>66</v>
      </c>
      <c r="K68" s="0" t="s">
        <v>363</v>
      </c>
    </row>
    <row r="69" customFormat="false" ht="15" hidden="false" customHeight="false" outlineLevel="0" collapsed="false">
      <c r="J69" s="0" t="n">
        <v>67</v>
      </c>
      <c r="K69" s="0" t="s">
        <v>364</v>
      </c>
    </row>
    <row r="70" customFormat="false" ht="15" hidden="false" customHeight="false" outlineLevel="0" collapsed="false">
      <c r="J70" s="0" t="n">
        <v>68</v>
      </c>
      <c r="K70" s="0" t="s">
        <v>365</v>
      </c>
    </row>
    <row r="71" customFormat="false" ht="15" hidden="false" customHeight="false" outlineLevel="0" collapsed="false">
      <c r="J71" s="0" t="n">
        <v>69</v>
      </c>
      <c r="K71" s="0" t="s">
        <v>366</v>
      </c>
    </row>
    <row r="72" customFormat="false" ht="15" hidden="false" customHeight="false" outlineLevel="0" collapsed="false">
      <c r="J72" s="0" t="n">
        <v>70</v>
      </c>
      <c r="K72" s="0" t="s">
        <v>367</v>
      </c>
    </row>
    <row r="73" customFormat="false" ht="15" hidden="false" customHeight="false" outlineLevel="0" collapsed="false">
      <c r="J73" s="0" t="n">
        <v>71</v>
      </c>
      <c r="K73" s="0" t="s">
        <v>368</v>
      </c>
    </row>
    <row r="74" customFormat="false" ht="15" hidden="false" customHeight="false" outlineLevel="0" collapsed="false">
      <c r="J74" s="0" t="n">
        <v>72</v>
      </c>
      <c r="K74" s="0" t="s">
        <v>369</v>
      </c>
    </row>
    <row r="75" customFormat="false" ht="15" hidden="false" customHeight="false" outlineLevel="0" collapsed="false">
      <c r="J75" s="0" t="n">
        <v>73</v>
      </c>
      <c r="K75" s="0" t="s">
        <v>370</v>
      </c>
    </row>
    <row r="76" customFormat="false" ht="15" hidden="false" customHeight="false" outlineLevel="0" collapsed="false">
      <c r="J76" s="0" t="n">
        <v>74</v>
      </c>
      <c r="K76" s="0" t="s">
        <v>371</v>
      </c>
    </row>
    <row r="77" customFormat="false" ht="15" hidden="false" customHeight="false" outlineLevel="0" collapsed="false">
      <c r="J77" s="0" t="n">
        <v>75</v>
      </c>
      <c r="K77" s="0" t="s">
        <v>372</v>
      </c>
    </row>
    <row r="78" customFormat="false" ht="15" hidden="false" customHeight="false" outlineLevel="0" collapsed="false">
      <c r="J78" s="0" t="n">
        <v>76</v>
      </c>
      <c r="K78" s="0" t="s">
        <v>373</v>
      </c>
    </row>
    <row r="79" customFormat="false" ht="15" hidden="false" customHeight="false" outlineLevel="0" collapsed="false">
      <c r="J79" s="0" t="n">
        <v>77</v>
      </c>
      <c r="K79" s="0" t="s">
        <v>374</v>
      </c>
    </row>
    <row r="80" customFormat="false" ht="15" hidden="false" customHeight="false" outlineLevel="0" collapsed="false">
      <c r="J80" s="0" t="n">
        <v>78</v>
      </c>
      <c r="K80" s="0" t="s">
        <v>375</v>
      </c>
    </row>
    <row r="81" customFormat="false" ht="15" hidden="false" customHeight="false" outlineLevel="0" collapsed="false">
      <c r="J81" s="0" t="n">
        <v>79</v>
      </c>
      <c r="K81" s="0" t="s">
        <v>376</v>
      </c>
    </row>
    <row r="82" customFormat="false" ht="15" hidden="false" customHeight="false" outlineLevel="0" collapsed="false">
      <c r="J82" s="0" t="n">
        <v>80</v>
      </c>
      <c r="K82" s="0" t="s">
        <v>377</v>
      </c>
    </row>
    <row r="83" customFormat="false" ht="15" hidden="false" customHeight="false" outlineLevel="0" collapsed="false">
      <c r="J83" s="0" t="n">
        <v>81</v>
      </c>
      <c r="K83" s="0" t="s">
        <v>378</v>
      </c>
    </row>
    <row r="84" customFormat="false" ht="15" hidden="false" customHeight="false" outlineLevel="0" collapsed="false">
      <c r="J84" s="0" t="n">
        <v>82</v>
      </c>
      <c r="K84" s="0" t="s">
        <v>379</v>
      </c>
    </row>
    <row r="85" customFormat="false" ht="15" hidden="false" customHeight="false" outlineLevel="0" collapsed="false">
      <c r="J85" s="0" t="n">
        <v>83</v>
      </c>
      <c r="K85" s="0" t="s">
        <v>380</v>
      </c>
    </row>
    <row r="86" customFormat="false" ht="15" hidden="false" customHeight="false" outlineLevel="0" collapsed="false">
      <c r="J86" s="0" t="n">
        <v>84</v>
      </c>
      <c r="K86" s="0" t="s">
        <v>381</v>
      </c>
    </row>
    <row r="87" customFormat="false" ht="15" hidden="false" customHeight="false" outlineLevel="0" collapsed="false">
      <c r="J87" s="0" t="n">
        <v>85</v>
      </c>
      <c r="K87" s="0" t="s">
        <v>382</v>
      </c>
    </row>
    <row r="88" customFormat="false" ht="15" hidden="false" customHeight="false" outlineLevel="0" collapsed="false">
      <c r="J88" s="0" t="n">
        <v>86</v>
      </c>
      <c r="K88" s="0" t="s">
        <v>383</v>
      </c>
    </row>
    <row r="89" customFormat="false" ht="15" hidden="false" customHeight="false" outlineLevel="0" collapsed="false">
      <c r="J89" s="0" t="n">
        <v>87</v>
      </c>
      <c r="K89" s="0" t="s">
        <v>384</v>
      </c>
    </row>
    <row r="90" customFormat="false" ht="15" hidden="false" customHeight="false" outlineLevel="0" collapsed="false">
      <c r="J90" s="0" t="n">
        <v>88</v>
      </c>
      <c r="K90" s="0" t="s">
        <v>385</v>
      </c>
    </row>
    <row r="91" customFormat="false" ht="15" hidden="false" customHeight="false" outlineLevel="0" collapsed="false">
      <c r="J91" s="0" t="n">
        <v>89</v>
      </c>
      <c r="K91" s="0" t="s">
        <v>386</v>
      </c>
    </row>
    <row r="92" customFormat="false" ht="15" hidden="false" customHeight="false" outlineLevel="0" collapsed="false">
      <c r="J92" s="0" t="n">
        <v>90</v>
      </c>
      <c r="K92" s="0" t="s">
        <v>387</v>
      </c>
    </row>
    <row r="93" customFormat="false" ht="15" hidden="false" customHeight="false" outlineLevel="0" collapsed="false">
      <c r="J93" s="0" t="n">
        <v>91</v>
      </c>
      <c r="K93" s="0" t="s">
        <v>388</v>
      </c>
    </row>
    <row r="94" customFormat="false" ht="15" hidden="false" customHeight="false" outlineLevel="0" collapsed="false">
      <c r="J94" s="0" t="n">
        <v>92</v>
      </c>
      <c r="K94" s="0" t="s">
        <v>389</v>
      </c>
    </row>
    <row r="95" customFormat="false" ht="15" hidden="false" customHeight="false" outlineLevel="0" collapsed="false">
      <c r="J95" s="0" t="n">
        <v>93</v>
      </c>
      <c r="K95" s="0" t="s">
        <v>390</v>
      </c>
    </row>
    <row r="96" customFormat="false" ht="15" hidden="false" customHeight="false" outlineLevel="0" collapsed="false">
      <c r="J96" s="0" t="n">
        <v>94</v>
      </c>
      <c r="K96" s="0" t="s">
        <v>391</v>
      </c>
    </row>
    <row r="97" customFormat="false" ht="15" hidden="false" customHeight="false" outlineLevel="0" collapsed="false">
      <c r="J97" s="0" t="n">
        <v>95</v>
      </c>
      <c r="K97" s="0" t="s">
        <v>392</v>
      </c>
    </row>
    <row r="98" customFormat="false" ht="15" hidden="false" customHeight="false" outlineLevel="0" collapsed="false">
      <c r="J98" s="0" t="n">
        <v>96</v>
      </c>
      <c r="K98" s="0" t="s">
        <v>393</v>
      </c>
    </row>
    <row r="99" customFormat="false" ht="15" hidden="false" customHeight="false" outlineLevel="0" collapsed="false">
      <c r="J99" s="0" t="n">
        <v>97</v>
      </c>
      <c r="K99" s="0" t="s">
        <v>394</v>
      </c>
    </row>
    <row r="100" customFormat="false" ht="15" hidden="false" customHeight="false" outlineLevel="0" collapsed="false">
      <c r="J100" s="0" t="n">
        <v>98</v>
      </c>
      <c r="K100" s="0" t="s">
        <v>395</v>
      </c>
    </row>
    <row r="101" customFormat="false" ht="15" hidden="false" customHeight="false" outlineLevel="0" collapsed="false">
      <c r="J101" s="0" t="n">
        <v>99</v>
      </c>
      <c r="K101" s="0" t="s">
        <v>396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2026-09-30T15:12:56Z</dcterms:created>
  <dc:creator>Xplorexcel.com</dc:creator>
  <dc:description/>
  <dc:language>en-US</dc:language>
  <cp:lastModifiedBy/>
  <dcterms:modified xsi:type="dcterms:W3CDTF">2026-09-30T15:12:56Z</dcterms:modified>
  <cp:revision>0</cp:revision>
  <dc:subject/>
  <dc:title>GST Delivery Challan Generator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