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Company Details" sheetId="3" state="visible" r:id="rId5"/>
    <sheet name="Vendors" sheetId="4" state="visible" r:id="rId6"/>
    <sheet name="Items" sheetId="5" state="visible" r:id="rId7"/>
    <sheet name="PO Entry" sheetId="6" state="visible" r:id="rId8"/>
    <sheet name="Print PO" sheetId="7" state="visible" r:id="rId9"/>
    <sheet name="PO Register" sheetId="8" state="visible" r:id="rId10"/>
    <sheet name="Lists" sheetId="9" state="hidden" r:id="rId11"/>
  </sheets>
  <definedNames>
    <definedName function="false" hidden="false" localSheetId="5" name="_xlnm.Print_Area" vbProcedure="false">'PO Entry'!$A$1:$P$45</definedName>
    <definedName function="false" hidden="true" localSheetId="7" name="_xlnm._FilterDatabase" vbProcedure="false">'PO Register'!$A$4:$N$204</definedName>
    <definedName function="false" hidden="false" localSheetId="6" name="_xlnm.Print_Area" vbProcedure="false">'Print PO'!$A$2:$N$49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<sst xmlns="http://schemas.openxmlformats.org/spreadsheetml/2006/main" count="452" uniqueCount="384">
  <si>
    <t xml:space="preserve">GST Purchase Order Generator</t>
  </si>
  <si>
    <t xml:space="preserve">GO TO SHEET</t>
  </si>
  <si>
    <t xml:space="preserve">AT A GLANCE</t>
  </si>
  <si>
    <t xml:space="preserve">Your details &amp; PO terms</t>
  </si>
  <si>
    <t xml:space="preserve">Current PO</t>
  </si>
  <si>
    <t xml:space="preserve">Suppliers, GSTIN, MSME, terms</t>
  </si>
  <si>
    <t xml:space="preserve">Current PO value</t>
  </si>
  <si>
    <t xml:space="preserve">HSN, unit, last rate, GST %</t>
  </si>
  <si>
    <t xml:space="preserve">POs in register</t>
  </si>
  <si>
    <t xml:space="preserve">Create a new PO</t>
  </si>
  <si>
    <t xml:space="preserve">Total PO value</t>
  </si>
  <si>
    <t xml:space="preserve">A4, ready to send</t>
  </si>
  <si>
    <t xml:space="preserve">Deliveries overdue</t>
  </si>
  <si>
    <t xml:space="preserve">Delivery &amp; payment tracker</t>
  </si>
  <si>
    <t xml:space="preserve">Payments overdue</t>
  </si>
  <si>
    <t xml:space="preserve">Features &amp; steps</t>
  </si>
  <si>
    <t xml:space="preserve">MSME payments overdue</t>
  </si>
  <si>
    <t xml:space="preserve">Checks on current PO</t>
  </si>
  <si>
    <t xml:space="preserve">Designed by</t>
  </si>
  <si>
    <t xml:space="preserve">Check out our templates @ xplorexcel.com</t>
  </si>
  <si>
    <t xml:space="preserve">◄ BACK TO DASHBOARD</t>
  </si>
  <si>
    <t xml:space="preserve">Features of GST Purchase Order Generator 1.0 in Microsoft Excel :-</t>
  </si>
  <si>
    <t xml:space="preserve">Life-time free – no macros, works in Excel 2010+, Excel for Mac and Google Sheets</t>
  </si>
  <si>
    <t xml:space="preserve">Vendor and item masters – pick from dropdowns; GSTIN, address, HSN, unit, last rate and GST % fill automatically</t>
  </si>
  <si>
    <t xml:space="preserve">Automatic CGST + SGST/UTGST or IGST from the vendor's state</t>
  </si>
  <si>
    <t xml:space="preserve">Line discount, freight/packing with GST, round-off and PO total in words (Indian format)</t>
  </si>
  <si>
    <t xml:space="preserve">Printable one-page A4 purchase order with your standard terms and signature blocks</t>
  </si>
  <si>
    <t xml:space="preserve">Checks: PO number length, vendor GSTIN vs state, unregistered vendor (reverse charge) and MSME payment reminder</t>
  </si>
  <si>
    <t xml:space="preserve">PO register: delivery status (pending / overdue / received late) and payment due date</t>
  </si>
  <si>
    <t xml:space="preserve">MSME tracker: payment due capped at 45 days for micro &amp; small vendors, with overdue alert</t>
  </si>
  <si>
    <t xml:space="preserve">GST 2.0 rates built in (0%, 5%, 18%, 40% + 0.25% / 3%)</t>
  </si>
  <si>
    <t xml:space="preserve">Up to 50 vendors, 100 items, 12 lines per PO, 200 register entries</t>
  </si>
  <si>
    <t xml:space="preserve">How to use it (5 steps)</t>
  </si>
  <si>
    <t xml:space="preserve">Step 1</t>
  </si>
  <si>
    <t xml:space="preserve">Company Details – your name, address, GSTIN, state, PO prefix, delivery address and standard terms (one time).</t>
  </si>
  <si>
    <t xml:space="preserve">Step 2</t>
  </si>
  <si>
    <t xml:space="preserve">Vendors and Items – add suppliers (with MSME category and payment terms) and the items you buy (one time).</t>
  </si>
  <si>
    <t xml:space="preserve">Step 3</t>
  </si>
  <si>
    <t xml:space="preserve">PO Entry – PO no., date, vendor, delivery date, items, quantities and any discount or freight. Clear the checks.</t>
  </si>
  <si>
    <t xml:space="preserve">Step 4</t>
  </si>
  <si>
    <t xml:space="preserve">Print PO – Ctrl+P and send it to the vendor (or save as PDF and email).</t>
  </si>
  <si>
    <t xml:space="preserve">Step 5</t>
  </si>
  <si>
    <t xml:space="preserve">PO Register – paste the green row as values; fill goods-received and paid dates to track deliveries and payments.</t>
  </si>
  <si>
    <t xml:space="preserve">GST and MSME rules change from time to time – verify before use. This template is a documentation aid, not legal or tax advice.</t>
  </si>
  <si>
    <t xml:space="preserve">Your Business Details (Buyer)</t>
  </si>
  <si>
    <t xml:space="preserve">Business Name</t>
  </si>
  <si>
    <t xml:space="preserve">Xplore Excel Industries</t>
  </si>
  <si>
    <t xml:space="preserve">Billing Address</t>
  </si>
  <si>
    <t xml:space="preserve">Plot 21, Industrial Area, Phase II, Hoshiarpur - 146001</t>
  </si>
  <si>
    <t xml:space="preserve">GSTIN</t>
  </si>
  <si>
    <t xml:space="preserve">03AABCX1234K1Z5</t>
  </si>
  <si>
    <t xml:space="preserve">15 characters, first 2 digits = state code</t>
  </si>
  <si>
    <t xml:space="preserve">State</t>
  </si>
  <si>
    <t xml:space="preserve">Punjab</t>
  </si>
  <si>
    <t xml:space="preserve">Phone</t>
  </si>
  <si>
    <t xml:space="preserve">+91 98765 43210</t>
  </si>
  <si>
    <t xml:space="preserve">Email</t>
  </si>
  <si>
    <t xml:space="preserve">purchase@yourcompany.in</t>
  </si>
  <si>
    <t xml:space="preserve">PO No. Prefix</t>
  </si>
  <si>
    <t xml:space="preserve">PO/26-27/</t>
  </si>
  <si>
    <t xml:space="preserve">Default Delivery Address</t>
  </si>
  <si>
    <t xml:space="preserve">Store, Plot 21, Industrial Area, Phase II, Hoshiarpur - 146001</t>
  </si>
  <si>
    <t xml:space="preserve">Change per PO if needed</t>
  </si>
  <si>
    <t xml:space="preserve">Standard Terms (printed on every PO)</t>
  </si>
  <si>
    <t xml:space="preserve">1. Please quote our PO number on your invoice, challan and all correspondence.
2. Goods must match the specification and quantity ordered; rejected goods will be returned at your cost.
3. Tax invoice must show our GSTIN and correct HSN codes.
4. Delivery on or before the date shown; delays must be informed in advance.</t>
  </si>
  <si>
    <t xml:space="preserve">Edit to suit your business</t>
  </si>
  <si>
    <t xml:space="preserve">State code (auto)</t>
  </si>
  <si>
    <t xml:space="preserve">GSTIN check</t>
  </si>
  <si>
    <t xml:space="preserve">Vendor / Supplier Master</t>
  </si>
  <si>
    <t xml:space="preserve">S.No</t>
  </si>
  <si>
    <t xml:space="preserve">Vendor Name</t>
  </si>
  <si>
    <t xml:space="preserve">Address</t>
  </si>
  <si>
    <t xml:space="preserve">State Code</t>
  </si>
  <si>
    <t xml:space="preserve">Contact / Phone</t>
  </si>
  <si>
    <t xml:space="preserve">MSME Category</t>
  </si>
  <si>
    <t xml:space="preserve">Payment Terms</t>
  </si>
  <si>
    <t xml:space="preserve">GSTIN Check</t>
  </si>
  <si>
    <t xml:space="preserve">Sharma Steel Traders</t>
  </si>
  <si>
    <t xml:space="preserve">Focal Point, Ludhiana - 141010</t>
  </si>
  <si>
    <t xml:space="preserve">03AAHFS5678L1Z2</t>
  </si>
  <si>
    <t xml:space="preserve">Ravi, +91 98140 11111</t>
  </si>
  <si>
    <t xml:space="preserve">Small</t>
  </si>
  <si>
    <t xml:space="preserve">30 days</t>
  </si>
  <si>
    <t xml:space="preserve">Precision Tools Pvt. Ltd.</t>
  </si>
  <si>
    <t xml:space="preserve">Sector 24, Faridabad - 121005</t>
  </si>
  <si>
    <t xml:space="preserve">06AACCP4321M1Z8</t>
  </si>
  <si>
    <t xml:space="preserve">Haryana</t>
  </si>
  <si>
    <t xml:space="preserve">Neha, +91 98110 22222</t>
  </si>
  <si>
    <t xml:space="preserve">Not MSME</t>
  </si>
  <si>
    <t xml:space="preserve">45 days</t>
  </si>
  <si>
    <t xml:space="preserve">Doaba Packaging Co.</t>
  </si>
  <si>
    <t xml:space="preserve">GT Road, Jalandhar - 144001</t>
  </si>
  <si>
    <t xml:space="preserve">03AAJFD2468P1Z6</t>
  </si>
  <si>
    <t xml:space="preserve">Karan, +91 98720 33333</t>
  </si>
  <si>
    <t xml:space="preserve">Micro</t>
  </si>
  <si>
    <t xml:space="preserve">15 days</t>
  </si>
  <si>
    <t xml:space="preserve">Item Master – goods &amp; services you buy</t>
  </si>
  <si>
    <t xml:space="preserve">GST 2.0 rates (from 22 Sep 2025): 0%, 5%, 18%, 40% (+ special 0.25% / 3%). Type any other rate if needed.</t>
  </si>
  <si>
    <t xml:space="preserve">Item Name</t>
  </si>
  <si>
    <t xml:space="preserve">HSN / SAC</t>
  </si>
  <si>
    <t xml:space="preserve">Unit</t>
  </si>
  <si>
    <t xml:space="preserve">Last Rate (₹)</t>
  </si>
  <si>
    <t xml:space="preserve">GST Rate</t>
  </si>
  <si>
    <t xml:space="preserve">MS Round Bar 12 mm</t>
  </si>
  <si>
    <t xml:space="preserve">7214</t>
  </si>
  <si>
    <t xml:space="preserve">Kg</t>
  </si>
  <si>
    <t xml:space="preserve">Carbide Drill Bit 10 mm</t>
  </si>
  <si>
    <t xml:space="preserve">8207</t>
  </si>
  <si>
    <t xml:space="preserve">Nos</t>
  </si>
  <si>
    <t xml:space="preserve">Corrugated Box 18x12x10</t>
  </si>
  <si>
    <t xml:space="preserve">4819</t>
  </si>
  <si>
    <t xml:space="preserve">Cutting Oil (20 L)</t>
  </si>
  <si>
    <t xml:space="preserve">2710</t>
  </si>
  <si>
    <t xml:space="preserve">Ltr</t>
  </si>
  <si>
    <t xml:space="preserve">Safety Gloves</t>
  </si>
  <si>
    <t xml:space="preserve">6116</t>
  </si>
  <si>
    <t xml:space="preserve">Pack</t>
  </si>
  <si>
    <t xml:space="preserve">Create Purchase Order – fill the yellow cells, then open 'Print PO'</t>
  </si>
  <si>
    <t xml:space="preserve">Auto-filled (do not edit)</t>
  </si>
  <si>
    <t xml:space="preserve">PO No.</t>
  </si>
  <si>
    <t xml:space="preserve">PO/26-27/0042</t>
  </si>
  <si>
    <t xml:space="preserve">Vendor address</t>
  </si>
  <si>
    <t xml:space="preserve">PO Date</t>
  </si>
  <si>
    <t xml:space="preserve">Vendor GSTIN</t>
  </si>
  <si>
    <t xml:space="preserve">Vendor</t>
  </si>
  <si>
    <t xml:space="preserve">Vendor state</t>
  </si>
  <si>
    <t xml:space="preserve">Vendor Quotation Ref.</t>
  </si>
  <si>
    <t xml:space="preserve">Q-1187 dt 01-Oct-2026</t>
  </si>
  <si>
    <t xml:space="preserve">Vendor state code</t>
  </si>
  <si>
    <t xml:space="preserve">Delivery Date (required by)</t>
  </si>
  <si>
    <t xml:space="preserve">Vendor contact</t>
  </si>
  <si>
    <t xml:space="preserve">Delivery Address</t>
  </si>
  <si>
    <t xml:space="preserve">← defaults from Company Details; overwrite if different</t>
  </si>
  <si>
    <t xml:space="preserve">MSME category</t>
  </si>
  <si>
    <t xml:space="preserve">← defaults from vendor's terms; overwrite if different</t>
  </si>
  <si>
    <t xml:space="preserve">Tax type</t>
  </si>
  <si>
    <t xml:space="preserve">Freight / Packing (₹)</t>
  </si>
  <si>
    <t xml:space="preserve">Freight GST rate</t>
  </si>
  <si>
    <t xml:space="preserve">Special Instructions</t>
  </si>
  <si>
    <t xml:space="preserve">Mill test certificate required with each lot.</t>
  </si>
  <si>
    <t xml:space="preserve">Items</t>
  </si>
  <si>
    <t xml:space="preserve">Item (pick from list)</t>
  </si>
  <si>
    <t xml:space="preserve">HSN</t>
  </si>
  <si>
    <t xml:space="preserve">Qty</t>
  </si>
  <si>
    <t xml:space="preserve">Rate (₹) – blank = last rate</t>
  </si>
  <si>
    <t xml:space="preserve">Disc %</t>
  </si>
  <si>
    <t xml:space="preserve">Taxable Value (₹)</t>
  </si>
  <si>
    <t xml:space="preserve">GST %</t>
  </si>
  <si>
    <t xml:space="preserve">CGST (₹)</t>
  </si>
  <si>
    <t xml:space="preserve">SGST/UTGST (₹)</t>
  </si>
  <si>
    <t xml:space="preserve">IGST (₹)</t>
  </si>
  <si>
    <t xml:space="preserve">Specification / Remarks</t>
  </si>
  <si>
    <t xml:space="preserve">Rate used</t>
  </si>
  <si>
    <t xml:space="preserve">IS 2062 E250</t>
  </si>
  <si>
    <t xml:space="preserve">Size L</t>
  </si>
  <si>
    <t xml:space="preserve">Taxable value of items</t>
  </si>
  <si>
    <t xml:space="preserve">Freight / packing</t>
  </si>
  <si>
    <t xml:space="preserve">CGST</t>
  </si>
  <si>
    <t xml:space="preserve">SGST / UTGST</t>
  </si>
  <si>
    <t xml:space="preserve">IGST</t>
  </si>
  <si>
    <t xml:space="preserve">Round off</t>
  </si>
  <si>
    <t xml:space="preserve">PO TOTAL</t>
  </si>
  <si>
    <t xml:space="preserve">Checks</t>
  </si>
  <si>
    <t xml:space="preserve">Save this PO to the Register: copy the green row R45:X45 → 'PO Register' → next empty row in column A → Paste Special → Values.</t>
  </si>
  <si>
    <t xml:space="preserve">MSME</t>
  </si>
  <si>
    <t xml:space="preserve">PO Value</t>
  </si>
  <si>
    <t xml:space="preserve">Delivery Due</t>
  </si>
  <si>
    <t xml:space="preserve">Ctrl+P → A4 portrait, 1 page.</t>
  </si>
  <si>
    <t xml:space="preserve">PURCHASE ORDER</t>
  </si>
  <si>
    <t xml:space="preserve">VENDOR</t>
  </si>
  <si>
    <t xml:space="preserve">Quotation Ref.</t>
  </si>
  <si>
    <t xml:space="preserve">Delivery By</t>
  </si>
  <si>
    <t xml:space="preserve">#</t>
  </si>
  <si>
    <t xml:space="preserve">Item / Description</t>
  </si>
  <si>
    <t xml:space="preserve">Rate</t>
  </si>
  <si>
    <t xml:space="preserve">Taxable Value</t>
  </si>
  <si>
    <t xml:space="preserve">SGST/UTGST</t>
  </si>
  <si>
    <t xml:space="preserve">Terms &amp; Conditions</t>
  </si>
  <si>
    <t xml:space="preserve">Accepted by Vendor (sign &amp; stamp)</t>
  </si>
  <si>
    <t xml:space="preserve">Vendor's Signature</t>
  </si>
  <si>
    <t xml:space="preserve">Authorised Signatory (Purchase)</t>
  </si>
  <si>
    <t xml:space="preserve">Format by xplorexcel.com</t>
  </si>
  <si>
    <t xml:space="preserve">PO Register – delivery &amp; payment tracker</t>
  </si>
  <si>
    <t xml:space="preserve">Paste each PO here (green row R45:X45 of PO Entry → Paste Values). Then enter delivery and payment dates as they happen.</t>
  </si>
  <si>
    <t xml:space="preserve">PO Value (₹)</t>
  </si>
  <si>
    <t xml:space="preserve">Goods Received On</t>
  </si>
  <si>
    <t xml:space="preserve">Vendor Invoice No.</t>
  </si>
  <si>
    <t xml:space="preserve">Invoice Amount (₹)</t>
  </si>
  <si>
    <t xml:space="preserve">Payment Due</t>
  </si>
  <si>
    <t xml:space="preserve">Paid On</t>
  </si>
  <si>
    <t xml:space="preserve">Delivery Status</t>
  </si>
  <si>
    <t xml:space="preserve">Payment Status</t>
  </si>
  <si>
    <t xml:space="preserve">PO/26-27/0039</t>
  </si>
  <si>
    <t xml:space="preserve">DPC/412</t>
  </si>
  <si>
    <t xml:space="preserve">PO/26-27/0040</t>
  </si>
  <si>
    <t xml:space="preserve">PTPL/2291</t>
  </si>
  <si>
    <t xml:space="preserve">PO/26-27/0041</t>
  </si>
  <si>
    <t xml:space="preserve">Jammu and Kashmir</t>
  </si>
  <si>
    <t xml:space="preserve">01</t>
  </si>
  <si>
    <t xml:space="preserve">Yes</t>
  </si>
  <si>
    <t xml:space="preserve">Advance</t>
  </si>
  <si>
    <t xml:space="preserve">Zero</t>
  </si>
  <si>
    <t xml:space="preserve">Himachal Pradesh</t>
  </si>
  <si>
    <t xml:space="preserve">02</t>
  </si>
  <si>
    <t xml:space="preserve">No</t>
  </si>
  <si>
    <t xml:space="preserve">On delivery</t>
  </si>
  <si>
    <t xml:space="preserve">One</t>
  </si>
  <si>
    <t xml:space="preserve">03</t>
  </si>
  <si>
    <t xml:space="preserve">Mtr</t>
  </si>
  <si>
    <t xml:space="preserve">7 days</t>
  </si>
  <si>
    <t xml:space="preserve">Medium</t>
  </si>
  <si>
    <t xml:space="preserve">Two</t>
  </si>
  <si>
    <t xml:space="preserve">Chandigarh</t>
  </si>
  <si>
    <t xml:space="preserve">04</t>
  </si>
  <si>
    <t xml:space="preserve">Three</t>
  </si>
  <si>
    <t xml:space="preserve">Uttarakhand</t>
  </si>
  <si>
    <t xml:space="preserve">05</t>
  </si>
  <si>
    <t xml:space="preserve">Box</t>
  </si>
  <si>
    <t xml:space="preserve">Four</t>
  </si>
  <si>
    <t xml:space="preserve">06</t>
  </si>
  <si>
    <t xml:space="preserve">Set</t>
  </si>
  <si>
    <t xml:space="preserve">Five</t>
  </si>
  <si>
    <t xml:space="preserve">Delhi</t>
  </si>
  <si>
    <t xml:space="preserve">07</t>
  </si>
  <si>
    <t xml:space="preserve">Pcs</t>
  </si>
  <si>
    <t xml:space="preserve">60 days</t>
  </si>
  <si>
    <t xml:space="preserve">Six</t>
  </si>
  <si>
    <t xml:space="preserve">Rajasthan</t>
  </si>
  <si>
    <t xml:space="preserve">08</t>
  </si>
  <si>
    <t xml:space="preserve">Ton</t>
  </si>
  <si>
    <t xml:space="preserve">Seven</t>
  </si>
  <si>
    <t xml:space="preserve">Uttar Pradesh</t>
  </si>
  <si>
    <t xml:space="preserve">09</t>
  </si>
  <si>
    <t xml:space="preserve">Sq.Ft</t>
  </si>
  <si>
    <t xml:space="preserve">Eight</t>
  </si>
  <si>
    <t xml:space="preserve">Bihar</t>
  </si>
  <si>
    <t xml:space="preserve">10</t>
  </si>
  <si>
    <t xml:space="preserve">Bag</t>
  </si>
  <si>
    <t xml:space="preserve">Nine</t>
  </si>
  <si>
    <t xml:space="preserve">Sikkim</t>
  </si>
  <si>
    <t xml:space="preserve">11</t>
  </si>
  <si>
    <t xml:space="preserve">Ream</t>
  </si>
  <si>
    <t xml:space="preserve">Ten</t>
  </si>
  <si>
    <t xml:space="preserve">Arunachal Pradesh</t>
  </si>
  <si>
    <t xml:space="preserve">12</t>
  </si>
  <si>
    <t xml:space="preserve">Eleven</t>
  </si>
  <si>
    <t xml:space="preserve">Nagaland</t>
  </si>
  <si>
    <t xml:space="preserve">13</t>
  </si>
  <si>
    <t xml:space="preserve">Twelve</t>
  </si>
  <si>
    <t xml:space="preserve">Manipur</t>
  </si>
  <si>
    <t xml:space="preserve">14</t>
  </si>
  <si>
    <t xml:space="preserve">Thirteen</t>
  </si>
  <si>
    <t xml:space="preserve">Mizoram</t>
  </si>
  <si>
    <t xml:space="preserve">15</t>
  </si>
  <si>
    <t xml:space="preserve">Fourteen</t>
  </si>
  <si>
    <t xml:space="preserve">Tripura</t>
  </si>
  <si>
    <t xml:space="preserve">16</t>
  </si>
  <si>
    <t xml:space="preserve">Fifteen</t>
  </si>
  <si>
    <t xml:space="preserve">Meghalaya</t>
  </si>
  <si>
    <t xml:space="preserve">17</t>
  </si>
  <si>
    <t xml:space="preserve">Sixteen</t>
  </si>
  <si>
    <t xml:space="preserve">Assam</t>
  </si>
  <si>
    <t xml:space="preserve">18</t>
  </si>
  <si>
    <t xml:space="preserve">Seventeen</t>
  </si>
  <si>
    <t xml:space="preserve">West Bengal</t>
  </si>
  <si>
    <t xml:space="preserve">19</t>
  </si>
  <si>
    <t xml:space="preserve">Eighteen</t>
  </si>
  <si>
    <t xml:space="preserve">Jharkhand</t>
  </si>
  <si>
    <t xml:space="preserve">20</t>
  </si>
  <si>
    <t xml:space="preserve">Nineteen</t>
  </si>
  <si>
    <t xml:space="preserve">Odisha</t>
  </si>
  <si>
    <t xml:space="preserve">21</t>
  </si>
  <si>
    <t xml:space="preserve">Twenty</t>
  </si>
  <si>
    <t xml:space="preserve">Chhattisgarh</t>
  </si>
  <si>
    <t xml:space="preserve">22</t>
  </si>
  <si>
    <t xml:space="preserve">Twenty-One</t>
  </si>
  <si>
    <t xml:space="preserve">Madhya Pradesh</t>
  </si>
  <si>
    <t xml:space="preserve">23</t>
  </si>
  <si>
    <t xml:space="preserve">Twenty-Two</t>
  </si>
  <si>
    <t xml:space="preserve">Gujarat</t>
  </si>
  <si>
    <t xml:space="preserve">24</t>
  </si>
  <si>
    <t xml:space="preserve">Twenty-Three</t>
  </si>
  <si>
    <t xml:space="preserve">Dadra and Nagar Haveli and Daman and Diu</t>
  </si>
  <si>
    <t xml:space="preserve">26</t>
  </si>
  <si>
    <t xml:space="preserve">Twenty-Four</t>
  </si>
  <si>
    <t xml:space="preserve">Maharashtra</t>
  </si>
  <si>
    <t xml:space="preserve">27</t>
  </si>
  <si>
    <t xml:space="preserve">Twenty-Five</t>
  </si>
  <si>
    <t xml:space="preserve">Karnataka</t>
  </si>
  <si>
    <t xml:space="preserve">29</t>
  </si>
  <si>
    <t xml:space="preserve">Twenty-Six</t>
  </si>
  <si>
    <t xml:space="preserve">Goa</t>
  </si>
  <si>
    <t xml:space="preserve">30</t>
  </si>
  <si>
    <t xml:space="preserve">Twenty-Seven</t>
  </si>
  <si>
    <t xml:space="preserve">Lakshadweep</t>
  </si>
  <si>
    <t xml:space="preserve">31</t>
  </si>
  <si>
    <t xml:space="preserve">Twenty-Eight</t>
  </si>
  <si>
    <t xml:space="preserve">Kerala</t>
  </si>
  <si>
    <t xml:space="preserve">32</t>
  </si>
  <si>
    <t xml:space="preserve">Twenty-Nine</t>
  </si>
  <si>
    <t xml:space="preserve">Tamil Nadu</t>
  </si>
  <si>
    <t xml:space="preserve">33</t>
  </si>
  <si>
    <t xml:space="preserve">Thirty</t>
  </si>
  <si>
    <t xml:space="preserve">Puducherry</t>
  </si>
  <si>
    <t xml:space="preserve">34</t>
  </si>
  <si>
    <t xml:space="preserve">Thirty-One</t>
  </si>
  <si>
    <t xml:space="preserve">Andaman and Nicobar Islands</t>
  </si>
  <si>
    <t xml:space="preserve">35</t>
  </si>
  <si>
    <t xml:space="preserve">Thirty-Two</t>
  </si>
  <si>
    <t xml:space="preserve">Telangana</t>
  </si>
  <si>
    <t xml:space="preserve">36</t>
  </si>
  <si>
    <t xml:space="preserve">Thirty-Three</t>
  </si>
  <si>
    <t xml:space="preserve">Andhra Pradesh</t>
  </si>
  <si>
    <t xml:space="preserve">37</t>
  </si>
  <si>
    <t xml:space="preserve">Thirty-Four</t>
  </si>
  <si>
    <t xml:space="preserve">Ladakh</t>
  </si>
  <si>
    <t xml:space="preserve">38</t>
  </si>
  <si>
    <t xml:space="preserve">Thirty-Five</t>
  </si>
  <si>
    <t xml:space="preserve">Other Territory</t>
  </si>
  <si>
    <t xml:space="preserve">97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</si>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</sst>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[&gt;=10000000]&quot;₹ &quot;##\,##\,##\,##0.00;[&gt;=100000]&quot;₹ &quot;##\,##\,##0.00;&quot;₹ &quot;##,##0.00"/>
    <numFmt numFmtId="166" formatCode="0"/>
    <numFmt numFmtId="167" formatCode="[&gt;=10000000]&quot;₹ &quot;##\,##\,##\,##0;[&gt;=100000]&quot;₹ &quot;##\,##\,##0;&quot;₹ &quot;##,##0"/>
    <numFmt numFmtId="168" formatCode="General"/>
    <numFmt numFmtId="169" formatCode="@"/>
    <numFmt numFmtId="170" formatCode="0.##%"/>
    <numFmt numFmtId="171" formatCode="dd\-mmm\-yyyy"/>
    <numFmt numFmtId="172" formatCode="0%"/>
    <numFmt numFmtId="173" formatCode="#,##0.###"/>
    <numFmt numFmtId="174" formatCode="&quot;₹ &quot;0.00;&quot;-₹ &quot;0.00;&quot;₹ 0.00&quot;"/>
    <numFmt numFmtId="175" formatCode="0.##%;;;"/>
  </numFmts>
  <fonts count="4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b val="true"/>
      <sz val="9"/>
      <color rgb="FF808080"/>
      <name val="Cambria"/>
      <family val="0"/>
      <charset val="1"/>
    </font>
    <font>
      <sz val="10"/>
      <color rgb="FF000000"/>
      <name val="Cambria"/>
      <family val="0"/>
      <charset val="1"/>
    </font>
    <font>
      <sz val="9"/>
      <color rgb="FF80808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b val="true"/>
      <i val="true"/>
      <sz val="10"/>
      <color rgb="FF20AD96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sz val="8"/>
      <color rgb="FF000000"/>
      <name val="Cambria"/>
      <family val="0"/>
      <charset val="1"/>
    </font>
    <font>
      <sz val="9"/>
      <color rgb="FF002060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EDEDED"/>
        <bgColor rgb="FFF2F2F2"/>
      </patternFill>
    </fill>
    <fill>
      <patternFill patternType="solid">
        <fgColor rgb="FFBF8F00"/>
        <bgColor rgb="FF9C5700"/>
      </patternFill>
    </fill>
    <fill>
      <patternFill patternType="solid">
        <fgColor rgb="FFE2EFDA"/>
        <bgColor rgb="FFEDEDED"/>
      </patternFill>
    </fill>
    <fill>
      <patternFill patternType="solid">
        <fgColor rgb="FF002060"/>
        <bgColor rgb="FF000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1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3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>
          <bgColor rgb="FFFFC7CE"/>
        </patternFill>
      </fill>
    </dxf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 patternType="solid">
          <fgColor rgb="FF00683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206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ont>
        <b val="1"/>
        <color rgb="FFFFFFFF"/>
      </font>
      <fill>
        <patternFill>
          <bgColor rgb="FFC00000"/>
        </patternFill>
      </fill>
    </dxf>
    <dxf>
      <font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7F7F7F"/>
      <rgbColor rgb="FF800080"/>
      <rgbColor rgb="FF006838"/>
      <rgbColor rgb="FFEDEDED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C57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21</xdr:row>
      <xdr:rowOff>78120</xdr:rowOff>
    </xdr:from>
    <xdr:to>
      <xdr:col>5</xdr:col>
      <xdr:colOff>1142640</xdr:colOff>
      <xdr:row>23</xdr:row>
      <xdr:rowOff>77760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536256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104400</xdr:rowOff>
    </xdr:from>
    <xdr:to>
      <xdr:col>1</xdr:col>
      <xdr:colOff>1904760</xdr:colOff>
      <xdr:row>21</xdr:row>
      <xdr:rowOff>170640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419112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2</xdr:col>
      <xdr:colOff>1238040</xdr:colOff>
      <xdr:row>17</xdr:row>
      <xdr:rowOff>28080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2255400" y="470520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'Company Details'!C3&amp;"  •  GSTIN "&amp;'Company Details'!C5</f>
        <v>Xplore Excel Industries  •  GSTIN 03AABCX1234K1Z5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HYPERLINK("#'Company Details'!A1","1. Company Details  ►")</f>
        <v>1. Company Details  ►</v>
      </c>
      <c r="C9" s="5" t="s">
        <v>3</v>
      </c>
      <c r="E9" s="6" t="s">
        <v>4</v>
      </c>
      <c r="F9" s="7" t="str">
        <f aca="false">'PO Entry'!C4</f>
        <v>PO/26-27/0042</v>
      </c>
    </row>
    <row r="10" customFormat="false" ht="24" hidden="false" customHeight="true" outlineLevel="0" collapsed="false">
      <c r="B10" s="4" t="str">
        <f aca="false">HYPERLINK("#'Vendors'!A1","2. Vendors  ►")</f>
        <v>2. Vendors  ►</v>
      </c>
      <c r="C10" s="5" t="s">
        <v>5</v>
      </c>
      <c r="E10" s="6" t="s">
        <v>6</v>
      </c>
      <c r="F10" s="8" t="n">
        <f aca="false">'PO Entry'!H36</f>
        <v>128836</v>
      </c>
    </row>
    <row r="11" customFormat="false" ht="24" hidden="false" customHeight="true" outlineLevel="0" collapsed="false">
      <c r="B11" s="4" t="str">
        <f aca="false">HYPERLINK("#'Items'!A1","3. Items  ►")</f>
        <v>3. Items  ►</v>
      </c>
      <c r="C11" s="5" t="s">
        <v>7</v>
      </c>
      <c r="E11" s="6" t="s">
        <v>8</v>
      </c>
      <c r="F11" s="9" t="n">
        <f aca="false">COUNTA('PO Register'!A5:A204)</f>
        <v>3</v>
      </c>
    </row>
    <row r="12" customFormat="false" ht="24" hidden="false" customHeight="true" outlineLevel="0" collapsed="false">
      <c r="B12" s="4" t="str">
        <f aca="false">HYPERLINK("#'PO Entry'!A1","4. PO Entry  ►")</f>
        <v>4. PO Entry  ►</v>
      </c>
      <c r="C12" s="5" t="s">
        <v>9</v>
      </c>
      <c r="E12" s="6" t="s">
        <v>10</v>
      </c>
      <c r="F12" s="10" t="n">
        <f aca="false">SUM('PO Register'!E5:E204)</f>
        <v>379000</v>
      </c>
    </row>
    <row r="13" customFormat="false" ht="24" hidden="false" customHeight="true" outlineLevel="0" collapsed="false">
      <c r="B13" s="4" t="str">
        <f aca="false">HYPERLINK("#'Print PO'!A1","5. Print PO  ►")</f>
        <v>5. Print PO  ►</v>
      </c>
      <c r="C13" s="5" t="s">
        <v>11</v>
      </c>
      <c r="E13" s="6" t="s">
        <v>12</v>
      </c>
      <c r="F13" s="11" t="n">
        <f aca="false">COUNTIF('PO Register'!M5:M204,"OVERDUE")</f>
        <v>1</v>
      </c>
    </row>
    <row r="14" customFormat="false" ht="24" hidden="false" customHeight="true" outlineLevel="0" collapsed="false">
      <c r="B14" s="4" t="str">
        <f aca="false">HYPERLINK("#'PO Register'!A1","6. PO Register  ►")</f>
        <v>6. PO Register  ►</v>
      </c>
      <c r="C14" s="5" t="s">
        <v>13</v>
      </c>
      <c r="E14" s="6" t="s">
        <v>14</v>
      </c>
      <c r="F14" s="11" t="n">
        <f aca="false">COUNTIF('PO Register'!N5:N204,"OVERDUE*")</f>
        <v>1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15</v>
      </c>
      <c r="E15" s="6" t="s">
        <v>16</v>
      </c>
      <c r="F15" s="11" t="n">
        <f aca="false">COUNTIF('PO Register'!N5:N204,"OVERDUE – MSME")</f>
        <v>1</v>
      </c>
    </row>
    <row r="17" customFormat="false" ht="15" hidden="false" customHeight="false" outlineLevel="0" collapsed="false">
      <c r="B17" s="12" t="s">
        <v>17</v>
      </c>
    </row>
    <row r="18" customFormat="false" ht="15" hidden="false" customHeight="false" outlineLevel="0" collapsed="false">
      <c r="B18" s="13" t="str">
        <f aca="false">'PO Entry'!A39</f>
        <v>✔ PO number OK.</v>
      </c>
      <c r="C18" s="13"/>
      <c r="D18" s="13"/>
      <c r="E18" s="13"/>
      <c r="F18" s="13"/>
    </row>
    <row r="19" customFormat="false" ht="15" hidden="false" customHeight="false" outlineLevel="0" collapsed="false">
      <c r="B19" s="13" t="str">
        <f aca="false">'PO Entry'!A40</f>
        <v>✔ Vendor GSTIN / state OK.</v>
      </c>
      <c r="C19" s="13"/>
      <c r="D19" s="13"/>
      <c r="E19" s="13"/>
      <c r="F19" s="13"/>
    </row>
    <row r="20" customFormat="false" ht="23.85" hidden="false" customHeight="false" outlineLevel="0" collapsed="false">
      <c r="B20" s="13" t="str">
        <f aca="false">'PO Entry'!A41</f>
        <v>ℹ MSME (Small) vendor – pay within the agreed terms and never later than 45 days of acceptance (MSMED Act). Late payment also affects your income-tax deduction.</v>
      </c>
      <c r="C20" s="13"/>
      <c r="D20" s="13"/>
      <c r="E20" s="13"/>
      <c r="F20" s="13"/>
    </row>
    <row r="21" customFormat="false" ht="15" hidden="false" customHeight="false" outlineLevel="0" collapsed="false">
      <c r="B21" s="13" t="str">
        <f aca="false">'PO Entry'!A42</f>
        <v/>
      </c>
      <c r="C21" s="13"/>
      <c r="D21" s="13"/>
      <c r="E21" s="13"/>
      <c r="F21" s="13"/>
    </row>
    <row r="23" customFormat="false" ht="15" hidden="false" customHeight="false" outlineLevel="0" collapsed="false">
      <c r="E23" s="14" t="s">
        <v>18</v>
      </c>
    </row>
    <row r="26" customFormat="false" ht="15" hidden="false" customHeight="false" outlineLevel="0" collapsed="false">
      <c r="F26" s="15" t="s">
        <v>19</v>
      </c>
    </row>
  </sheetData>
  <mergeCells count="6">
    <mergeCell ref="B5:F5"/>
    <mergeCell ref="B6:F6"/>
    <mergeCell ref="B18:F18"/>
    <mergeCell ref="B19:F19"/>
    <mergeCell ref="B20:F20"/>
    <mergeCell ref="B21:F21"/>
  </mergeCells>
  <conditionalFormatting sqref="F13:F15">
    <cfRule type="expression" priority="2" aboveAverage="0" equalAverage="0" bottom="0" percent="0" rank="0" text="" dxfId="0">
      <formula>F13&gt;0</formula>
    </cfRule>
  </conditionalFormatting>
  <hyperlinks>
    <hyperlink ref="F26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6" t="s">
        <v>20</v>
      </c>
    </row>
    <row r="2" customFormat="false" ht="22.05" hidden="false" customHeight="false" outlineLevel="0" collapsed="false">
      <c r="A2" s="17" t="s">
        <v>21</v>
      </c>
    </row>
    <row r="3" customFormat="false" ht="15" hidden="false" customHeight="false" outlineLevel="0" collapsed="false">
      <c r="A3" s="18" t="n">
        <v>1</v>
      </c>
      <c r="B3" s="19" t="s">
        <v>22</v>
      </c>
    </row>
    <row r="4" customFormat="false" ht="28.35" hidden="false" customHeight="false" outlineLevel="0" collapsed="false">
      <c r="A4" s="18" t="n">
        <v>2</v>
      </c>
      <c r="B4" s="19" t="s">
        <v>23</v>
      </c>
    </row>
    <row r="5" customFormat="false" ht="15" hidden="false" customHeight="false" outlineLevel="0" collapsed="false">
      <c r="A5" s="18" t="n">
        <v>3</v>
      </c>
      <c r="B5" s="19" t="s">
        <v>24</v>
      </c>
    </row>
    <row r="6" customFormat="false" ht="15" hidden="false" customHeight="false" outlineLevel="0" collapsed="false">
      <c r="A6" s="18" t="n">
        <v>4</v>
      </c>
      <c r="B6" s="19" t="s">
        <v>25</v>
      </c>
    </row>
    <row r="7" customFormat="false" ht="15" hidden="false" customHeight="false" outlineLevel="0" collapsed="false">
      <c r="A7" s="18" t="n">
        <v>5</v>
      </c>
      <c r="B7" s="19" t="s">
        <v>26</v>
      </c>
    </row>
    <row r="8" customFormat="false" ht="28.35" hidden="false" customHeight="false" outlineLevel="0" collapsed="false">
      <c r="A8" s="18" t="n">
        <v>6</v>
      </c>
      <c r="B8" s="19" t="s">
        <v>27</v>
      </c>
    </row>
    <row r="9" customFormat="false" ht="15" hidden="false" customHeight="false" outlineLevel="0" collapsed="false">
      <c r="A9" s="18" t="n">
        <v>7</v>
      </c>
      <c r="B9" s="19" t="s">
        <v>28</v>
      </c>
    </row>
    <row r="10" customFormat="false" ht="15" hidden="false" customHeight="false" outlineLevel="0" collapsed="false">
      <c r="A10" s="18" t="n">
        <v>8</v>
      </c>
      <c r="B10" s="19" t="s">
        <v>29</v>
      </c>
    </row>
    <row r="11" customFormat="false" ht="15" hidden="false" customHeight="false" outlineLevel="0" collapsed="false">
      <c r="A11" s="18" t="n">
        <v>9</v>
      </c>
      <c r="B11" s="19" t="s">
        <v>30</v>
      </c>
    </row>
    <row r="12" customFormat="false" ht="15" hidden="false" customHeight="false" outlineLevel="0" collapsed="false">
      <c r="A12" s="18" t="n">
        <v>10</v>
      </c>
      <c r="B12" s="19" t="s">
        <v>31</v>
      </c>
    </row>
    <row r="14" customFormat="false" ht="19.7" hidden="false" customHeight="false" outlineLevel="0" collapsed="false">
      <c r="A14" s="20" t="s">
        <v>32</v>
      </c>
      <c r="B14" s="20"/>
    </row>
    <row r="15" customFormat="false" ht="15" hidden="false" customHeight="false" outlineLevel="0" collapsed="false">
      <c r="A15" s="21" t="s">
        <v>33</v>
      </c>
      <c r="B15" s="22" t="s">
        <v>34</v>
      </c>
    </row>
    <row r="16" customFormat="false" ht="15" hidden="false" customHeight="false" outlineLevel="0" collapsed="false">
      <c r="A16" s="21" t="s">
        <v>35</v>
      </c>
      <c r="B16" s="22" t="s">
        <v>36</v>
      </c>
    </row>
    <row r="17" customFormat="false" ht="15" hidden="false" customHeight="false" outlineLevel="0" collapsed="false">
      <c r="A17" s="21" t="s">
        <v>37</v>
      </c>
      <c r="B17" s="22" t="s">
        <v>38</v>
      </c>
    </row>
    <row r="18" customFormat="false" ht="28.35" hidden="false" customHeight="false" outlineLevel="0" collapsed="false">
      <c r="A18" s="21" t="s">
        <v>39</v>
      </c>
      <c r="B18" s="22" t="s">
        <v>40</v>
      </c>
    </row>
    <row r="19" customFormat="false" ht="15" hidden="false" customHeight="false" outlineLevel="0" collapsed="false">
      <c r="A19" s="21" t="s">
        <v>41</v>
      </c>
      <c r="B19" s="22" t="s">
        <v>42</v>
      </c>
    </row>
    <row r="21" customFormat="false" ht="15" hidden="false" customHeight="false" outlineLevel="0" collapsed="false">
      <c r="B21" s="23" t="s">
        <v>43</v>
      </c>
    </row>
  </sheetData>
  <mergeCells count="1">
    <mergeCell ref="A14:B14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6" t="s">
        <v>20</v>
      </c>
    </row>
    <row r="2" customFormat="false" ht="31.5" hidden="false" customHeight="true" outlineLevel="0" collapsed="false">
      <c r="A2" s="24" t="s">
        <v>44</v>
      </c>
      <c r="B2" s="24"/>
      <c r="C2" s="24"/>
      <c r="D2" s="24"/>
    </row>
    <row r="3" customFormat="false" ht="21.75" hidden="false" customHeight="true" outlineLevel="0" collapsed="false">
      <c r="A3" s="25" t="s">
        <v>45</v>
      </c>
      <c r="B3" s="25"/>
      <c r="C3" s="26" t="s">
        <v>46</v>
      </c>
      <c r="D3" s="27"/>
    </row>
    <row r="4" customFormat="false" ht="21.75" hidden="false" customHeight="true" outlineLevel="0" collapsed="false">
      <c r="A4" s="25" t="s">
        <v>47</v>
      </c>
      <c r="B4" s="25"/>
      <c r="C4" s="26" t="s">
        <v>48</v>
      </c>
      <c r="D4" s="27"/>
    </row>
    <row r="5" customFormat="false" ht="21.75" hidden="false" customHeight="true" outlineLevel="0" collapsed="false">
      <c r="A5" s="25" t="s">
        <v>49</v>
      </c>
      <c r="B5" s="25"/>
      <c r="C5" s="26" t="s">
        <v>50</v>
      </c>
      <c r="D5" s="27" t="s">
        <v>51</v>
      </c>
    </row>
    <row r="6" customFormat="false" ht="21.75" hidden="false" customHeight="true" outlineLevel="0" collapsed="false">
      <c r="A6" s="25" t="s">
        <v>52</v>
      </c>
      <c r="B6" s="25"/>
      <c r="C6" s="26" t="s">
        <v>53</v>
      </c>
      <c r="D6" s="27"/>
    </row>
    <row r="7" customFormat="false" ht="21.75" hidden="false" customHeight="true" outlineLevel="0" collapsed="false">
      <c r="A7" s="25" t="s">
        <v>54</v>
      </c>
      <c r="B7" s="25"/>
      <c r="C7" s="26" t="s">
        <v>55</v>
      </c>
      <c r="D7" s="27"/>
    </row>
    <row r="8" customFormat="false" ht="21.75" hidden="false" customHeight="true" outlineLevel="0" collapsed="false">
      <c r="A8" s="25" t="s">
        <v>56</v>
      </c>
      <c r="B8" s="25"/>
      <c r="C8" s="26" t="s">
        <v>57</v>
      </c>
      <c r="D8" s="27"/>
    </row>
    <row r="9" customFormat="false" ht="21.75" hidden="false" customHeight="true" outlineLevel="0" collapsed="false">
      <c r="A9" s="25" t="s">
        <v>58</v>
      </c>
      <c r="B9" s="25"/>
      <c r="C9" s="26" t="s">
        <v>59</v>
      </c>
      <c r="D9" s="27"/>
    </row>
    <row r="10" customFormat="false" ht="21.75" hidden="false" customHeight="true" outlineLevel="0" collapsed="false">
      <c r="A10" s="25" t="s">
        <v>60</v>
      </c>
      <c r="B10" s="25"/>
      <c r="C10" s="26" t="s">
        <v>61</v>
      </c>
      <c r="D10" s="27" t="s">
        <v>62</v>
      </c>
    </row>
    <row r="11" customFormat="false" ht="90" hidden="false" customHeight="true" outlineLevel="0" collapsed="false">
      <c r="A11" s="25" t="s">
        <v>63</v>
      </c>
      <c r="B11" s="25"/>
      <c r="C11" s="28" t="s">
        <v>64</v>
      </c>
      <c r="D11" s="27" t="s">
        <v>65</v>
      </c>
    </row>
    <row r="13" customFormat="false" ht="15" hidden="false" customHeight="true" outlineLevel="0" collapsed="false">
      <c r="A13" s="29" t="s">
        <v>66</v>
      </c>
      <c r="B13" s="29"/>
      <c r="C13" s="30" t="str">
        <f aca="false">IFERROR(VLOOKUP(C6,Lists!$A$2:$B$38,2,FALSE()),"")</f>
        <v>03</v>
      </c>
    </row>
    <row r="14" customFormat="false" ht="15" hidden="false" customHeight="true" outlineLevel="0" collapsed="false">
      <c r="A14" s="29" t="s">
        <v>67</v>
      </c>
      <c r="B14" s="29"/>
      <c r="C14" s="31" t="str">
        <f aca="false">IF(C5="","Enter GSTIN",IF(AND(LEN(C5)=15,LEFT(C5,2)=C13),"✔ GSTIN looks valid","⚠ GSTIN must be 15 characters and start with "&amp;C13))</f>
        <v>✔ GSTIN looks valid</v>
      </c>
    </row>
    <row r="16" customFormat="false" ht="15" hidden="false" customHeight="false" outlineLevel="0" collapsed="false">
      <c r="B16" s="32" t="s">
        <v>18</v>
      </c>
    </row>
  </sheetData>
  <mergeCells count="12">
    <mergeCell ref="A2:D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3:B13"/>
    <mergeCell ref="A14:B14"/>
  </mergeCells>
  <dataValidations count="1">
    <dataValidation allowBlank="true" errorStyle="stop" operator="between" showDropDown="false" showErrorMessage="true" showInputMessage="false" sqref="C6" type="list">
      <formula1>Lists!$A$2:$A$38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J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32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8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10" min="9" style="0" width="13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68</v>
      </c>
      <c r="B2" s="33"/>
      <c r="C2" s="33"/>
      <c r="D2" s="33"/>
      <c r="E2" s="33"/>
      <c r="F2" s="33"/>
      <c r="G2" s="33"/>
      <c r="H2" s="33"/>
      <c r="I2" s="33"/>
      <c r="J2" s="33"/>
    </row>
    <row r="4" customFormat="false" ht="36" hidden="false" customHeight="true" outlineLevel="0" collapsed="false">
      <c r="A4" s="34" t="s">
        <v>69</v>
      </c>
      <c r="B4" s="34" t="s">
        <v>70</v>
      </c>
      <c r="C4" s="34" t="s">
        <v>71</v>
      </c>
      <c r="D4" s="34" t="s">
        <v>49</v>
      </c>
      <c r="E4" s="34" t="s">
        <v>52</v>
      </c>
      <c r="F4" s="34" t="s">
        <v>72</v>
      </c>
      <c r="G4" s="34" t="s">
        <v>73</v>
      </c>
      <c r="H4" s="34" t="s">
        <v>74</v>
      </c>
      <c r="I4" s="34" t="s">
        <v>75</v>
      </c>
      <c r="J4" s="34" t="s">
        <v>76</v>
      </c>
    </row>
    <row r="5" customFormat="false" ht="15" hidden="false" customHeight="false" outlineLevel="0" collapsed="false">
      <c r="A5" s="35" t="n">
        <f aca="false">IF(B5="","",ROW()-4)</f>
        <v>1</v>
      </c>
      <c r="B5" s="36" t="s">
        <v>77</v>
      </c>
      <c r="C5" s="36" t="s">
        <v>78</v>
      </c>
      <c r="D5" s="37" t="s">
        <v>79</v>
      </c>
      <c r="E5" s="37" t="s">
        <v>53</v>
      </c>
      <c r="F5" s="35" t="str">
        <f aca="false">IF(E5="","",IFERROR(VLOOKUP(E5,Lists!$A$2:$B$38,2,FALSE()),""))</f>
        <v>03</v>
      </c>
      <c r="G5" s="37" t="s">
        <v>80</v>
      </c>
      <c r="H5" s="37" t="s">
        <v>81</v>
      </c>
      <c r="I5" s="37" t="s">
        <v>82</v>
      </c>
      <c r="J5" s="38" t="str">
        <f aca="false">IF(B5="","",IF(D5="","Unregistered",IF(AND(LEN(D5)=15,LEFT(D5,2)=F5),"OK","Check GSTIN")))</f>
        <v>OK</v>
      </c>
    </row>
    <row r="6" customFormat="false" ht="15" hidden="false" customHeight="false" outlineLevel="0" collapsed="false">
      <c r="A6" s="35" t="n">
        <f aca="false">IF(B6="","",ROW()-4)</f>
        <v>2</v>
      </c>
      <c r="B6" s="36" t="s">
        <v>83</v>
      </c>
      <c r="C6" s="36" t="s">
        <v>84</v>
      </c>
      <c r="D6" s="37" t="s">
        <v>85</v>
      </c>
      <c r="E6" s="37" t="s">
        <v>86</v>
      </c>
      <c r="F6" s="35" t="str">
        <f aca="false">IF(E6="","",IFERROR(VLOOKUP(E6,Lists!$A$2:$B$38,2,FALSE()),""))</f>
        <v>06</v>
      </c>
      <c r="G6" s="37" t="s">
        <v>87</v>
      </c>
      <c r="H6" s="37" t="s">
        <v>88</v>
      </c>
      <c r="I6" s="37" t="s">
        <v>89</v>
      </c>
      <c r="J6" s="38" t="str">
        <f aca="false">IF(B6="","",IF(D6="","Unregistered",IF(AND(LEN(D6)=15,LEFT(D6,2)=F6),"OK","Check GSTIN")))</f>
        <v>OK</v>
      </c>
    </row>
    <row r="7" customFormat="false" ht="15" hidden="false" customHeight="false" outlineLevel="0" collapsed="false">
      <c r="A7" s="35" t="n">
        <f aca="false">IF(B7="","",ROW()-4)</f>
        <v>3</v>
      </c>
      <c r="B7" s="36" t="s">
        <v>90</v>
      </c>
      <c r="C7" s="36" t="s">
        <v>91</v>
      </c>
      <c r="D7" s="37" t="s">
        <v>92</v>
      </c>
      <c r="E7" s="37" t="s">
        <v>53</v>
      </c>
      <c r="F7" s="35" t="str">
        <f aca="false">IF(E7="","",IFERROR(VLOOKUP(E7,Lists!$A$2:$B$38,2,FALSE()),""))</f>
        <v>03</v>
      </c>
      <c r="G7" s="37" t="s">
        <v>93</v>
      </c>
      <c r="H7" s="37" t="s">
        <v>94</v>
      </c>
      <c r="I7" s="37" t="s">
        <v>95</v>
      </c>
      <c r="J7" s="38" t="str">
        <f aca="false">IF(B7="","",IF(D7="","Unregistered",IF(AND(LEN(D7)=15,LEFT(D7,2)=F7),"OK","Check GSTIN")))</f>
        <v>OK</v>
      </c>
    </row>
    <row r="8" customFormat="false" ht="15" hidden="false" customHeight="false" outlineLevel="0" collapsed="false">
      <c r="A8" s="35" t="str">
        <f aca="false">IF(B8="","",ROW()-4)</f>
        <v/>
      </c>
      <c r="B8" s="36"/>
      <c r="C8" s="36"/>
      <c r="D8" s="37"/>
      <c r="E8" s="37"/>
      <c r="F8" s="35" t="str">
        <f aca="false">IF(E8="","",IFERROR(VLOOKUP(E8,Lists!$A$2:$B$38,2,FALSE()),""))</f>
        <v/>
      </c>
      <c r="G8" s="37"/>
      <c r="H8" s="37"/>
      <c r="I8" s="37"/>
      <c r="J8" s="38" t="str">
        <f aca="false">IF(B8="","",IF(D8="","Unregistered",IF(AND(LEN(D8)=15,LEFT(D8,2)=F8),"OK","Check GSTIN")))</f>
        <v/>
      </c>
    </row>
    <row r="9" customFormat="false" ht="15" hidden="false" customHeight="false" outlineLevel="0" collapsed="false">
      <c r="A9" s="35" t="str">
        <f aca="false">IF(B9="","",ROW()-4)</f>
        <v/>
      </c>
      <c r="B9" s="36"/>
      <c r="C9" s="36"/>
      <c r="D9" s="37"/>
      <c r="E9" s="37"/>
      <c r="F9" s="35" t="str">
        <f aca="false">IF(E9="","",IFERROR(VLOOKUP(E9,Lists!$A$2:$B$38,2,FALSE()),""))</f>
        <v/>
      </c>
      <c r="G9" s="37"/>
      <c r="H9" s="37"/>
      <c r="I9" s="37"/>
      <c r="J9" s="38" t="str">
        <f aca="false">IF(B9="","",IF(D9="","Unregistered",IF(AND(LEN(D9)=15,LEFT(D9,2)=F9),"OK","Check GSTIN")))</f>
        <v/>
      </c>
    </row>
    <row r="10" customFormat="false" ht="15" hidden="false" customHeight="false" outlineLevel="0" collapsed="false">
      <c r="A10" s="35" t="str">
        <f aca="false">IF(B10="","",ROW()-4)</f>
        <v/>
      </c>
      <c r="B10" s="36"/>
      <c r="C10" s="36"/>
      <c r="D10" s="37"/>
      <c r="E10" s="37"/>
      <c r="F10" s="35" t="str">
        <f aca="false">IF(E10="","",IFERROR(VLOOKUP(E10,Lists!$A$2:$B$38,2,FALSE()),""))</f>
        <v/>
      </c>
      <c r="G10" s="37"/>
      <c r="H10" s="37"/>
      <c r="I10" s="37"/>
      <c r="J10" s="38" t="str">
        <f aca="false">IF(B10="","",IF(D10="","Unregistered",IF(AND(LEN(D10)=15,LEFT(D10,2)=F10),"OK","Check GSTIN")))</f>
        <v/>
      </c>
    </row>
    <row r="11" customFormat="false" ht="15" hidden="false" customHeight="false" outlineLevel="0" collapsed="false">
      <c r="A11" s="35" t="str">
        <f aca="false">IF(B11="","",ROW()-4)</f>
        <v/>
      </c>
      <c r="B11" s="36"/>
      <c r="C11" s="36"/>
      <c r="D11" s="37"/>
      <c r="E11" s="37"/>
      <c r="F11" s="35" t="str">
        <f aca="false">IF(E11="","",IFERROR(VLOOKUP(E11,Lists!$A$2:$B$38,2,FALSE()),""))</f>
        <v/>
      </c>
      <c r="G11" s="37"/>
      <c r="H11" s="37"/>
      <c r="I11" s="37"/>
      <c r="J11" s="38" t="str">
        <f aca="false">IF(B11="","",IF(D11="","Unregistered",IF(AND(LEN(D11)=15,LEFT(D11,2)=F11),"OK","Check GSTIN")))</f>
        <v/>
      </c>
    </row>
    <row r="12" customFormat="false" ht="15" hidden="false" customHeight="false" outlineLevel="0" collapsed="false">
      <c r="A12" s="35" t="str">
        <f aca="false">IF(B12="","",ROW()-4)</f>
        <v/>
      </c>
      <c r="B12" s="36"/>
      <c r="C12" s="36"/>
      <c r="D12" s="37"/>
      <c r="E12" s="37"/>
      <c r="F12" s="35" t="str">
        <f aca="false">IF(E12="","",IFERROR(VLOOKUP(E12,Lists!$A$2:$B$38,2,FALSE()),""))</f>
        <v/>
      </c>
      <c r="G12" s="37"/>
      <c r="H12" s="37"/>
      <c r="I12" s="37"/>
      <c r="J12" s="38" t="str">
        <f aca="false">IF(B12="","",IF(D12="","Unregistered",IF(AND(LEN(D12)=15,LEFT(D12,2)=F12),"OK","Check GSTIN")))</f>
        <v/>
      </c>
    </row>
    <row r="13" customFormat="false" ht="15" hidden="false" customHeight="false" outlineLevel="0" collapsed="false">
      <c r="A13" s="35" t="str">
        <f aca="false">IF(B13="","",ROW()-4)</f>
        <v/>
      </c>
      <c r="B13" s="36"/>
      <c r="C13" s="36"/>
      <c r="D13" s="37"/>
      <c r="E13" s="37"/>
      <c r="F13" s="35" t="str">
        <f aca="false">IF(E13="","",IFERROR(VLOOKUP(E13,Lists!$A$2:$B$38,2,FALSE()),""))</f>
        <v/>
      </c>
      <c r="G13" s="37"/>
      <c r="H13" s="37"/>
      <c r="I13" s="37"/>
      <c r="J13" s="38" t="str">
        <f aca="false">IF(B13="","",IF(D13="","Unregistered",IF(AND(LEN(D13)=15,LEFT(D13,2)=F13),"OK","Check GSTIN")))</f>
        <v/>
      </c>
    </row>
    <row r="14" customFormat="false" ht="15" hidden="false" customHeight="false" outlineLevel="0" collapsed="false">
      <c r="A14" s="35" t="str">
        <f aca="false">IF(B14="","",ROW()-4)</f>
        <v/>
      </c>
      <c r="B14" s="36"/>
      <c r="C14" s="36"/>
      <c r="D14" s="37"/>
      <c r="E14" s="37"/>
      <c r="F14" s="35" t="str">
        <f aca="false">IF(E14="","",IFERROR(VLOOKUP(E14,Lists!$A$2:$B$38,2,FALSE()),""))</f>
        <v/>
      </c>
      <c r="G14" s="37"/>
      <c r="H14" s="37"/>
      <c r="I14" s="37"/>
      <c r="J14" s="38" t="str">
        <f aca="false">IF(B14="","",IF(D14="","Unregistered",IF(AND(LEN(D14)=15,LEFT(D14,2)=F14),"OK","Check GSTIN")))</f>
        <v/>
      </c>
    </row>
    <row r="15" customFormat="false" ht="15" hidden="false" customHeight="false" outlineLevel="0" collapsed="false">
      <c r="A15" s="35" t="str">
        <f aca="false">IF(B15="","",ROW()-4)</f>
        <v/>
      </c>
      <c r="B15" s="36"/>
      <c r="C15" s="36"/>
      <c r="D15" s="37"/>
      <c r="E15" s="37"/>
      <c r="F15" s="35" t="str">
        <f aca="false">IF(E15="","",IFERROR(VLOOKUP(E15,Lists!$A$2:$B$38,2,FALSE()),""))</f>
        <v/>
      </c>
      <c r="G15" s="37"/>
      <c r="H15" s="37"/>
      <c r="I15" s="37"/>
      <c r="J15" s="38" t="str">
        <f aca="false">IF(B15="","",IF(D15="","Unregistered",IF(AND(LEN(D15)=15,LEFT(D15,2)=F15),"OK","Check GSTIN")))</f>
        <v/>
      </c>
    </row>
    <row r="16" customFormat="false" ht="15" hidden="false" customHeight="false" outlineLevel="0" collapsed="false">
      <c r="A16" s="35" t="str">
        <f aca="false">IF(B16="","",ROW()-4)</f>
        <v/>
      </c>
      <c r="B16" s="36"/>
      <c r="C16" s="36"/>
      <c r="D16" s="37"/>
      <c r="E16" s="37"/>
      <c r="F16" s="35" t="str">
        <f aca="false">IF(E16="","",IFERROR(VLOOKUP(E16,Lists!$A$2:$B$38,2,FALSE()),""))</f>
        <v/>
      </c>
      <c r="G16" s="37"/>
      <c r="H16" s="37"/>
      <c r="I16" s="37"/>
      <c r="J16" s="38" t="str">
        <f aca="false">IF(B16="","",IF(D16="","Unregistered",IF(AND(LEN(D16)=15,LEFT(D16,2)=F16),"OK","Check GSTIN")))</f>
        <v/>
      </c>
    </row>
    <row r="17" customFormat="false" ht="15" hidden="false" customHeight="false" outlineLevel="0" collapsed="false">
      <c r="A17" s="35" t="str">
        <f aca="false">IF(B17="","",ROW()-4)</f>
        <v/>
      </c>
      <c r="B17" s="36"/>
      <c r="C17" s="36"/>
      <c r="D17" s="37"/>
      <c r="E17" s="37"/>
      <c r="F17" s="35" t="str">
        <f aca="false">IF(E17="","",IFERROR(VLOOKUP(E17,Lists!$A$2:$B$38,2,FALSE()),""))</f>
        <v/>
      </c>
      <c r="G17" s="37"/>
      <c r="H17" s="37"/>
      <c r="I17" s="37"/>
      <c r="J17" s="38" t="str">
        <f aca="false">IF(B17="","",IF(D17="","Unregistered",IF(AND(LEN(D17)=15,LEFT(D17,2)=F17),"OK","Check GSTIN")))</f>
        <v/>
      </c>
    </row>
    <row r="18" customFormat="false" ht="15" hidden="false" customHeight="false" outlineLevel="0" collapsed="false">
      <c r="A18" s="35" t="str">
        <f aca="false">IF(B18="","",ROW()-4)</f>
        <v/>
      </c>
      <c r="B18" s="36"/>
      <c r="C18" s="36"/>
      <c r="D18" s="37"/>
      <c r="E18" s="37"/>
      <c r="F18" s="35" t="str">
        <f aca="false">IF(E18="","",IFERROR(VLOOKUP(E18,Lists!$A$2:$B$38,2,FALSE()),""))</f>
        <v/>
      </c>
      <c r="G18" s="37"/>
      <c r="H18" s="37"/>
      <c r="I18" s="37"/>
      <c r="J18" s="38" t="str">
        <f aca="false">IF(B18="","",IF(D18="","Unregistered",IF(AND(LEN(D18)=15,LEFT(D18,2)=F18),"OK","Check GSTIN")))</f>
        <v/>
      </c>
    </row>
    <row r="19" customFormat="false" ht="15" hidden="false" customHeight="false" outlineLevel="0" collapsed="false">
      <c r="A19" s="35" t="str">
        <f aca="false">IF(B19="","",ROW()-4)</f>
        <v/>
      </c>
      <c r="B19" s="36"/>
      <c r="C19" s="36"/>
      <c r="D19" s="37"/>
      <c r="E19" s="37"/>
      <c r="F19" s="35" t="str">
        <f aca="false">IF(E19="","",IFERROR(VLOOKUP(E19,Lists!$A$2:$B$38,2,FALSE()),""))</f>
        <v/>
      </c>
      <c r="G19" s="37"/>
      <c r="H19" s="37"/>
      <c r="I19" s="37"/>
      <c r="J19" s="38" t="str">
        <f aca="false">IF(B19="","",IF(D19="","Unregistered",IF(AND(LEN(D19)=15,LEFT(D19,2)=F19),"OK","Check GSTIN")))</f>
        <v/>
      </c>
    </row>
    <row r="20" customFormat="false" ht="15" hidden="false" customHeight="false" outlineLevel="0" collapsed="false">
      <c r="A20" s="35" t="str">
        <f aca="false">IF(B20="","",ROW()-4)</f>
        <v/>
      </c>
      <c r="B20" s="36"/>
      <c r="C20" s="36"/>
      <c r="D20" s="37"/>
      <c r="E20" s="37"/>
      <c r="F20" s="35" t="str">
        <f aca="false">IF(E20="","",IFERROR(VLOOKUP(E20,Lists!$A$2:$B$38,2,FALSE()),""))</f>
        <v/>
      </c>
      <c r="G20" s="37"/>
      <c r="H20" s="37"/>
      <c r="I20" s="37"/>
      <c r="J20" s="38" t="str">
        <f aca="false">IF(B20="","",IF(D20="","Unregistered",IF(AND(LEN(D20)=15,LEFT(D20,2)=F20),"OK","Check GSTIN")))</f>
        <v/>
      </c>
    </row>
    <row r="21" customFormat="false" ht="15" hidden="false" customHeight="false" outlineLevel="0" collapsed="false">
      <c r="A21" s="35" t="str">
        <f aca="false">IF(B21="","",ROW()-4)</f>
        <v/>
      </c>
      <c r="B21" s="36"/>
      <c r="C21" s="36"/>
      <c r="D21" s="37"/>
      <c r="E21" s="37"/>
      <c r="F21" s="35" t="str">
        <f aca="false">IF(E21="","",IFERROR(VLOOKUP(E21,Lists!$A$2:$B$38,2,FALSE()),""))</f>
        <v/>
      </c>
      <c r="G21" s="37"/>
      <c r="H21" s="37"/>
      <c r="I21" s="37"/>
      <c r="J21" s="38" t="str">
        <f aca="false">IF(B21="","",IF(D21="","Unregistered",IF(AND(LEN(D21)=15,LEFT(D21,2)=F21),"OK","Check GSTIN")))</f>
        <v/>
      </c>
    </row>
    <row r="22" customFormat="false" ht="15" hidden="false" customHeight="false" outlineLevel="0" collapsed="false">
      <c r="A22" s="35" t="str">
        <f aca="false">IF(B22="","",ROW()-4)</f>
        <v/>
      </c>
      <c r="B22" s="36"/>
      <c r="C22" s="36"/>
      <c r="D22" s="37"/>
      <c r="E22" s="37"/>
      <c r="F22" s="35" t="str">
        <f aca="false">IF(E22="","",IFERROR(VLOOKUP(E22,Lists!$A$2:$B$38,2,FALSE()),""))</f>
        <v/>
      </c>
      <c r="G22" s="37"/>
      <c r="H22" s="37"/>
      <c r="I22" s="37"/>
      <c r="J22" s="38" t="str">
        <f aca="false">IF(B22="","",IF(D22="","Unregistered",IF(AND(LEN(D22)=15,LEFT(D22,2)=F22),"OK","Check GSTIN")))</f>
        <v/>
      </c>
    </row>
    <row r="23" customFormat="false" ht="15" hidden="false" customHeight="false" outlineLevel="0" collapsed="false">
      <c r="A23" s="35" t="str">
        <f aca="false">IF(B23="","",ROW()-4)</f>
        <v/>
      </c>
      <c r="B23" s="36"/>
      <c r="C23" s="36"/>
      <c r="D23" s="37"/>
      <c r="E23" s="37"/>
      <c r="F23" s="35" t="str">
        <f aca="false">IF(E23="","",IFERROR(VLOOKUP(E23,Lists!$A$2:$B$38,2,FALSE()),""))</f>
        <v/>
      </c>
      <c r="G23" s="37"/>
      <c r="H23" s="37"/>
      <c r="I23" s="37"/>
      <c r="J23" s="38" t="str">
        <f aca="false">IF(B23="","",IF(D23="","Unregistered",IF(AND(LEN(D23)=15,LEFT(D23,2)=F23),"OK","Check GSTIN")))</f>
        <v/>
      </c>
    </row>
    <row r="24" customFormat="false" ht="15" hidden="false" customHeight="false" outlineLevel="0" collapsed="false">
      <c r="A24" s="35" t="str">
        <f aca="false">IF(B24="","",ROW()-4)</f>
        <v/>
      </c>
      <c r="B24" s="36"/>
      <c r="C24" s="36"/>
      <c r="D24" s="37"/>
      <c r="E24" s="37"/>
      <c r="F24" s="35" t="str">
        <f aca="false">IF(E24="","",IFERROR(VLOOKUP(E24,Lists!$A$2:$B$38,2,FALSE()),""))</f>
        <v/>
      </c>
      <c r="G24" s="37"/>
      <c r="H24" s="37"/>
      <c r="I24" s="37"/>
      <c r="J24" s="38" t="str">
        <f aca="false">IF(B24="","",IF(D24="","Unregistered",IF(AND(LEN(D24)=15,LEFT(D24,2)=F24),"OK","Check GSTIN")))</f>
        <v/>
      </c>
    </row>
    <row r="25" customFormat="false" ht="15" hidden="false" customHeight="false" outlineLevel="0" collapsed="false">
      <c r="A25" s="35" t="str">
        <f aca="false">IF(B25="","",ROW()-4)</f>
        <v/>
      </c>
      <c r="B25" s="36"/>
      <c r="C25" s="36"/>
      <c r="D25" s="37"/>
      <c r="E25" s="37"/>
      <c r="F25" s="35" t="str">
        <f aca="false">IF(E25="","",IFERROR(VLOOKUP(E25,Lists!$A$2:$B$38,2,FALSE()),""))</f>
        <v/>
      </c>
      <c r="G25" s="37"/>
      <c r="H25" s="37"/>
      <c r="I25" s="37"/>
      <c r="J25" s="38" t="str">
        <f aca="false">IF(B25="","",IF(D25="","Unregistered",IF(AND(LEN(D25)=15,LEFT(D25,2)=F25),"OK","Check GSTIN")))</f>
        <v/>
      </c>
    </row>
    <row r="26" customFormat="false" ht="15" hidden="false" customHeight="false" outlineLevel="0" collapsed="false">
      <c r="A26" s="35" t="str">
        <f aca="false">IF(B26="","",ROW()-4)</f>
        <v/>
      </c>
      <c r="B26" s="36"/>
      <c r="C26" s="36"/>
      <c r="D26" s="37"/>
      <c r="E26" s="37"/>
      <c r="F26" s="35" t="str">
        <f aca="false">IF(E26="","",IFERROR(VLOOKUP(E26,Lists!$A$2:$B$38,2,FALSE()),""))</f>
        <v/>
      </c>
      <c r="G26" s="37"/>
      <c r="H26" s="37"/>
      <c r="I26" s="37"/>
      <c r="J26" s="38" t="str">
        <f aca="false">IF(B26="","",IF(D26="","Unregistered",IF(AND(LEN(D26)=15,LEFT(D26,2)=F26),"OK","Check GSTIN")))</f>
        <v/>
      </c>
    </row>
    <row r="27" customFormat="false" ht="15" hidden="false" customHeight="false" outlineLevel="0" collapsed="false">
      <c r="A27" s="35" t="str">
        <f aca="false">IF(B27="","",ROW()-4)</f>
        <v/>
      </c>
      <c r="B27" s="36"/>
      <c r="C27" s="36"/>
      <c r="D27" s="37"/>
      <c r="E27" s="37"/>
      <c r="F27" s="35" t="str">
        <f aca="false">IF(E27="","",IFERROR(VLOOKUP(E27,Lists!$A$2:$B$38,2,FALSE()),""))</f>
        <v/>
      </c>
      <c r="G27" s="37"/>
      <c r="H27" s="37"/>
      <c r="I27" s="37"/>
      <c r="J27" s="38" t="str">
        <f aca="false">IF(B27="","",IF(D27="","Unregistered",IF(AND(LEN(D27)=15,LEFT(D27,2)=F27),"OK","Check GSTIN")))</f>
        <v/>
      </c>
    </row>
    <row r="28" customFormat="false" ht="15" hidden="false" customHeight="false" outlineLevel="0" collapsed="false">
      <c r="A28" s="35" t="str">
        <f aca="false">IF(B28="","",ROW()-4)</f>
        <v/>
      </c>
      <c r="B28" s="36"/>
      <c r="C28" s="36"/>
      <c r="D28" s="37"/>
      <c r="E28" s="37"/>
      <c r="F28" s="35" t="str">
        <f aca="false">IF(E28="","",IFERROR(VLOOKUP(E28,Lists!$A$2:$B$38,2,FALSE()),""))</f>
        <v/>
      </c>
      <c r="G28" s="37"/>
      <c r="H28" s="37"/>
      <c r="I28" s="37"/>
      <c r="J28" s="38" t="str">
        <f aca="false">IF(B28="","",IF(D28="","Unregistered",IF(AND(LEN(D28)=15,LEFT(D28,2)=F28),"OK","Check GSTIN")))</f>
        <v/>
      </c>
    </row>
    <row r="29" customFormat="false" ht="15" hidden="false" customHeight="false" outlineLevel="0" collapsed="false">
      <c r="A29" s="35" t="str">
        <f aca="false">IF(B29="","",ROW()-4)</f>
        <v/>
      </c>
      <c r="B29" s="36"/>
      <c r="C29" s="36"/>
      <c r="D29" s="37"/>
      <c r="E29" s="37"/>
      <c r="F29" s="35" t="str">
        <f aca="false">IF(E29="","",IFERROR(VLOOKUP(E29,Lists!$A$2:$B$38,2,FALSE()),""))</f>
        <v/>
      </c>
      <c r="G29" s="37"/>
      <c r="H29" s="37"/>
      <c r="I29" s="37"/>
      <c r="J29" s="38" t="str">
        <f aca="false">IF(B29="","",IF(D29="","Unregistered",IF(AND(LEN(D29)=15,LEFT(D29,2)=F29),"OK","Check GSTIN")))</f>
        <v/>
      </c>
    </row>
    <row r="30" customFormat="false" ht="15" hidden="false" customHeight="false" outlineLevel="0" collapsed="false">
      <c r="A30" s="35" t="str">
        <f aca="false">IF(B30="","",ROW()-4)</f>
        <v/>
      </c>
      <c r="B30" s="36"/>
      <c r="C30" s="36"/>
      <c r="D30" s="37"/>
      <c r="E30" s="37"/>
      <c r="F30" s="35" t="str">
        <f aca="false">IF(E30="","",IFERROR(VLOOKUP(E30,Lists!$A$2:$B$38,2,FALSE()),""))</f>
        <v/>
      </c>
      <c r="G30" s="37"/>
      <c r="H30" s="37"/>
      <c r="I30" s="37"/>
      <c r="J30" s="38" t="str">
        <f aca="false">IF(B30="","",IF(D30="","Unregistered",IF(AND(LEN(D30)=15,LEFT(D30,2)=F30),"OK","Check GSTIN")))</f>
        <v/>
      </c>
    </row>
    <row r="31" customFormat="false" ht="15" hidden="false" customHeight="false" outlineLevel="0" collapsed="false">
      <c r="A31" s="35" t="str">
        <f aca="false">IF(B31="","",ROW()-4)</f>
        <v/>
      </c>
      <c r="B31" s="36"/>
      <c r="C31" s="36"/>
      <c r="D31" s="37"/>
      <c r="E31" s="37"/>
      <c r="F31" s="35" t="str">
        <f aca="false">IF(E31="","",IFERROR(VLOOKUP(E31,Lists!$A$2:$B$38,2,FALSE()),""))</f>
        <v/>
      </c>
      <c r="G31" s="37"/>
      <c r="H31" s="37"/>
      <c r="I31" s="37"/>
      <c r="J31" s="38" t="str">
        <f aca="false">IF(B31="","",IF(D31="","Unregistered",IF(AND(LEN(D31)=15,LEFT(D31,2)=F31),"OK","Check GSTIN")))</f>
        <v/>
      </c>
    </row>
    <row r="32" customFormat="false" ht="15" hidden="false" customHeight="false" outlineLevel="0" collapsed="false">
      <c r="A32" s="35" t="str">
        <f aca="false">IF(B32="","",ROW()-4)</f>
        <v/>
      </c>
      <c r="B32" s="36"/>
      <c r="C32" s="36"/>
      <c r="D32" s="37"/>
      <c r="E32" s="37"/>
      <c r="F32" s="35" t="str">
        <f aca="false">IF(E32="","",IFERROR(VLOOKUP(E32,Lists!$A$2:$B$38,2,FALSE()),""))</f>
        <v/>
      </c>
      <c r="G32" s="37"/>
      <c r="H32" s="37"/>
      <c r="I32" s="37"/>
      <c r="J32" s="38" t="str">
        <f aca="false">IF(B32="","",IF(D32="","Unregistered",IF(AND(LEN(D32)=15,LEFT(D32,2)=F32),"OK","Check GSTIN")))</f>
        <v/>
      </c>
    </row>
    <row r="33" customFormat="false" ht="15" hidden="false" customHeight="false" outlineLevel="0" collapsed="false">
      <c r="A33" s="35" t="str">
        <f aca="false">IF(B33="","",ROW()-4)</f>
        <v/>
      </c>
      <c r="B33" s="36"/>
      <c r="C33" s="36"/>
      <c r="D33" s="37"/>
      <c r="E33" s="37"/>
      <c r="F33" s="35" t="str">
        <f aca="false">IF(E33="","",IFERROR(VLOOKUP(E33,Lists!$A$2:$B$38,2,FALSE()),""))</f>
        <v/>
      </c>
      <c r="G33" s="37"/>
      <c r="H33" s="37"/>
      <c r="I33" s="37"/>
      <c r="J33" s="38" t="str">
        <f aca="false">IF(B33="","",IF(D33="","Unregistered",IF(AND(LEN(D33)=15,LEFT(D33,2)=F33),"OK","Check GSTIN")))</f>
        <v/>
      </c>
    </row>
    <row r="34" customFormat="false" ht="15" hidden="false" customHeight="false" outlineLevel="0" collapsed="false">
      <c r="A34" s="35" t="str">
        <f aca="false">IF(B34="","",ROW()-4)</f>
        <v/>
      </c>
      <c r="B34" s="36"/>
      <c r="C34" s="36"/>
      <c r="D34" s="37"/>
      <c r="E34" s="37"/>
      <c r="F34" s="35" t="str">
        <f aca="false">IF(E34="","",IFERROR(VLOOKUP(E34,Lists!$A$2:$B$38,2,FALSE()),""))</f>
        <v/>
      </c>
      <c r="G34" s="37"/>
      <c r="H34" s="37"/>
      <c r="I34" s="37"/>
      <c r="J34" s="38" t="str">
        <f aca="false">IF(B34="","",IF(D34="","Unregistered",IF(AND(LEN(D34)=15,LEFT(D34,2)=F34),"OK","Check GSTIN")))</f>
        <v/>
      </c>
    </row>
    <row r="35" customFormat="false" ht="15" hidden="false" customHeight="false" outlineLevel="0" collapsed="false">
      <c r="A35" s="35" t="str">
        <f aca="false">IF(B35="","",ROW()-4)</f>
        <v/>
      </c>
      <c r="B35" s="36"/>
      <c r="C35" s="36"/>
      <c r="D35" s="37"/>
      <c r="E35" s="37"/>
      <c r="F35" s="35" t="str">
        <f aca="false">IF(E35="","",IFERROR(VLOOKUP(E35,Lists!$A$2:$B$38,2,FALSE()),""))</f>
        <v/>
      </c>
      <c r="G35" s="37"/>
      <c r="H35" s="37"/>
      <c r="I35" s="37"/>
      <c r="J35" s="38" t="str">
        <f aca="false">IF(B35="","",IF(D35="","Unregistered",IF(AND(LEN(D35)=15,LEFT(D35,2)=F35),"OK","Check GSTIN")))</f>
        <v/>
      </c>
    </row>
    <row r="36" customFormat="false" ht="15" hidden="false" customHeight="false" outlineLevel="0" collapsed="false">
      <c r="A36" s="35" t="str">
        <f aca="false">IF(B36="","",ROW()-4)</f>
        <v/>
      </c>
      <c r="B36" s="36"/>
      <c r="C36" s="36"/>
      <c r="D36" s="37"/>
      <c r="E36" s="37"/>
      <c r="F36" s="35" t="str">
        <f aca="false">IF(E36="","",IFERROR(VLOOKUP(E36,Lists!$A$2:$B$38,2,FALSE()),""))</f>
        <v/>
      </c>
      <c r="G36" s="37"/>
      <c r="H36" s="37"/>
      <c r="I36" s="37"/>
      <c r="J36" s="38" t="str">
        <f aca="false">IF(B36="","",IF(D36="","Unregistered",IF(AND(LEN(D36)=15,LEFT(D36,2)=F36),"OK","Check GSTIN")))</f>
        <v/>
      </c>
    </row>
    <row r="37" customFormat="false" ht="15" hidden="false" customHeight="false" outlineLevel="0" collapsed="false">
      <c r="A37" s="35" t="str">
        <f aca="false">IF(B37="","",ROW()-4)</f>
        <v/>
      </c>
      <c r="B37" s="36"/>
      <c r="C37" s="36"/>
      <c r="D37" s="37"/>
      <c r="E37" s="37"/>
      <c r="F37" s="35" t="str">
        <f aca="false">IF(E37="","",IFERROR(VLOOKUP(E37,Lists!$A$2:$B$38,2,FALSE()),""))</f>
        <v/>
      </c>
      <c r="G37" s="37"/>
      <c r="H37" s="37"/>
      <c r="I37" s="37"/>
      <c r="J37" s="38" t="str">
        <f aca="false">IF(B37="","",IF(D37="","Unregistered",IF(AND(LEN(D37)=15,LEFT(D37,2)=F37),"OK","Check GSTIN")))</f>
        <v/>
      </c>
    </row>
    <row r="38" customFormat="false" ht="15" hidden="false" customHeight="false" outlineLevel="0" collapsed="false">
      <c r="A38" s="35" t="str">
        <f aca="false">IF(B38="","",ROW()-4)</f>
        <v/>
      </c>
      <c r="B38" s="36"/>
      <c r="C38" s="36"/>
      <c r="D38" s="37"/>
      <c r="E38" s="37"/>
      <c r="F38" s="35" t="str">
        <f aca="false">IF(E38="","",IFERROR(VLOOKUP(E38,Lists!$A$2:$B$38,2,FALSE()),""))</f>
        <v/>
      </c>
      <c r="G38" s="37"/>
      <c r="H38" s="37"/>
      <c r="I38" s="37"/>
      <c r="J38" s="38" t="str">
        <f aca="false">IF(B38="","",IF(D38="","Unregistered",IF(AND(LEN(D38)=15,LEFT(D38,2)=F38),"OK","Check GSTIN")))</f>
        <v/>
      </c>
    </row>
    <row r="39" customFormat="false" ht="15" hidden="false" customHeight="false" outlineLevel="0" collapsed="false">
      <c r="A39" s="35" t="str">
        <f aca="false">IF(B39="","",ROW()-4)</f>
        <v/>
      </c>
      <c r="B39" s="36"/>
      <c r="C39" s="36"/>
      <c r="D39" s="37"/>
      <c r="E39" s="37"/>
      <c r="F39" s="35" t="str">
        <f aca="false">IF(E39="","",IFERROR(VLOOKUP(E39,Lists!$A$2:$B$38,2,FALSE()),""))</f>
        <v/>
      </c>
      <c r="G39" s="37"/>
      <c r="H39" s="37"/>
      <c r="I39" s="37"/>
      <c r="J39" s="38" t="str">
        <f aca="false">IF(B39="","",IF(D39="","Unregistered",IF(AND(LEN(D39)=15,LEFT(D39,2)=F39),"OK","Check GSTIN")))</f>
        <v/>
      </c>
    </row>
    <row r="40" customFormat="false" ht="15" hidden="false" customHeight="false" outlineLevel="0" collapsed="false">
      <c r="A40" s="35" t="str">
        <f aca="false">IF(B40="","",ROW()-4)</f>
        <v/>
      </c>
      <c r="B40" s="36"/>
      <c r="C40" s="36"/>
      <c r="D40" s="37"/>
      <c r="E40" s="37"/>
      <c r="F40" s="35" t="str">
        <f aca="false">IF(E40="","",IFERROR(VLOOKUP(E40,Lists!$A$2:$B$38,2,FALSE()),""))</f>
        <v/>
      </c>
      <c r="G40" s="37"/>
      <c r="H40" s="37"/>
      <c r="I40" s="37"/>
      <c r="J40" s="38" t="str">
        <f aca="false">IF(B40="","",IF(D40="","Unregistered",IF(AND(LEN(D40)=15,LEFT(D40,2)=F40),"OK","Check GSTIN")))</f>
        <v/>
      </c>
    </row>
    <row r="41" customFormat="false" ht="15" hidden="false" customHeight="false" outlineLevel="0" collapsed="false">
      <c r="A41" s="35" t="str">
        <f aca="false">IF(B41="","",ROW()-4)</f>
        <v/>
      </c>
      <c r="B41" s="36"/>
      <c r="C41" s="36"/>
      <c r="D41" s="37"/>
      <c r="E41" s="37"/>
      <c r="F41" s="35" t="str">
        <f aca="false">IF(E41="","",IFERROR(VLOOKUP(E41,Lists!$A$2:$B$38,2,FALSE()),""))</f>
        <v/>
      </c>
      <c r="G41" s="37"/>
      <c r="H41" s="37"/>
      <c r="I41" s="37"/>
      <c r="J41" s="38" t="str">
        <f aca="false">IF(B41="","",IF(D41="","Unregistered",IF(AND(LEN(D41)=15,LEFT(D41,2)=F41),"OK","Check GSTIN")))</f>
        <v/>
      </c>
    </row>
    <row r="42" customFormat="false" ht="15" hidden="false" customHeight="false" outlineLevel="0" collapsed="false">
      <c r="A42" s="35" t="str">
        <f aca="false">IF(B42="","",ROW()-4)</f>
        <v/>
      </c>
      <c r="B42" s="36"/>
      <c r="C42" s="36"/>
      <c r="D42" s="37"/>
      <c r="E42" s="37"/>
      <c r="F42" s="35" t="str">
        <f aca="false">IF(E42="","",IFERROR(VLOOKUP(E42,Lists!$A$2:$B$38,2,FALSE()),""))</f>
        <v/>
      </c>
      <c r="G42" s="37"/>
      <c r="H42" s="37"/>
      <c r="I42" s="37"/>
      <c r="J42" s="38" t="str">
        <f aca="false">IF(B42="","",IF(D42="","Unregistered",IF(AND(LEN(D42)=15,LEFT(D42,2)=F42),"OK","Check GSTIN")))</f>
        <v/>
      </c>
    </row>
    <row r="43" customFormat="false" ht="15" hidden="false" customHeight="false" outlineLevel="0" collapsed="false">
      <c r="A43" s="35" t="str">
        <f aca="false">IF(B43="","",ROW()-4)</f>
        <v/>
      </c>
      <c r="B43" s="36"/>
      <c r="C43" s="36"/>
      <c r="D43" s="37"/>
      <c r="E43" s="37"/>
      <c r="F43" s="35" t="str">
        <f aca="false">IF(E43="","",IFERROR(VLOOKUP(E43,Lists!$A$2:$B$38,2,FALSE()),""))</f>
        <v/>
      </c>
      <c r="G43" s="37"/>
      <c r="H43" s="37"/>
      <c r="I43" s="37"/>
      <c r="J43" s="38" t="str">
        <f aca="false">IF(B43="","",IF(D43="","Unregistered",IF(AND(LEN(D43)=15,LEFT(D43,2)=F43),"OK","Check GSTIN")))</f>
        <v/>
      </c>
    </row>
    <row r="44" customFormat="false" ht="15" hidden="false" customHeight="false" outlineLevel="0" collapsed="false">
      <c r="A44" s="35" t="str">
        <f aca="false">IF(B44="","",ROW()-4)</f>
        <v/>
      </c>
      <c r="B44" s="36"/>
      <c r="C44" s="36"/>
      <c r="D44" s="37"/>
      <c r="E44" s="37"/>
      <c r="F44" s="35" t="str">
        <f aca="false">IF(E44="","",IFERROR(VLOOKUP(E44,Lists!$A$2:$B$38,2,FALSE()),""))</f>
        <v/>
      </c>
      <c r="G44" s="37"/>
      <c r="H44" s="37"/>
      <c r="I44" s="37"/>
      <c r="J44" s="38" t="str">
        <f aca="false">IF(B44="","",IF(D44="","Unregistered",IF(AND(LEN(D44)=15,LEFT(D44,2)=F44),"OK","Check GSTIN")))</f>
        <v/>
      </c>
    </row>
    <row r="45" customFormat="false" ht="15" hidden="false" customHeight="false" outlineLevel="0" collapsed="false">
      <c r="A45" s="35" t="str">
        <f aca="false">IF(B45="","",ROW()-4)</f>
        <v/>
      </c>
      <c r="B45" s="36"/>
      <c r="C45" s="36"/>
      <c r="D45" s="37"/>
      <c r="E45" s="37"/>
      <c r="F45" s="35" t="str">
        <f aca="false">IF(E45="","",IFERROR(VLOOKUP(E45,Lists!$A$2:$B$38,2,FALSE()),""))</f>
        <v/>
      </c>
      <c r="G45" s="37"/>
      <c r="H45" s="37"/>
      <c r="I45" s="37"/>
      <c r="J45" s="38" t="str">
        <f aca="false">IF(B45="","",IF(D45="","Unregistered",IF(AND(LEN(D45)=15,LEFT(D45,2)=F45),"OK","Check GSTIN")))</f>
        <v/>
      </c>
    </row>
    <row r="46" customFormat="false" ht="15" hidden="false" customHeight="false" outlineLevel="0" collapsed="false">
      <c r="A46" s="35" t="str">
        <f aca="false">IF(B46="","",ROW()-4)</f>
        <v/>
      </c>
      <c r="B46" s="36"/>
      <c r="C46" s="36"/>
      <c r="D46" s="37"/>
      <c r="E46" s="37"/>
      <c r="F46" s="35" t="str">
        <f aca="false">IF(E46="","",IFERROR(VLOOKUP(E46,Lists!$A$2:$B$38,2,FALSE()),""))</f>
        <v/>
      </c>
      <c r="G46" s="37"/>
      <c r="H46" s="37"/>
      <c r="I46" s="37"/>
      <c r="J46" s="38" t="str">
        <f aca="false">IF(B46="","",IF(D46="","Unregistered",IF(AND(LEN(D46)=15,LEFT(D46,2)=F46),"OK","Check GSTIN")))</f>
        <v/>
      </c>
    </row>
    <row r="47" customFormat="false" ht="15" hidden="false" customHeight="false" outlineLevel="0" collapsed="false">
      <c r="A47" s="35" t="str">
        <f aca="false">IF(B47="","",ROW()-4)</f>
        <v/>
      </c>
      <c r="B47" s="36"/>
      <c r="C47" s="36"/>
      <c r="D47" s="37"/>
      <c r="E47" s="37"/>
      <c r="F47" s="35" t="str">
        <f aca="false">IF(E47="","",IFERROR(VLOOKUP(E47,Lists!$A$2:$B$38,2,FALSE()),""))</f>
        <v/>
      </c>
      <c r="G47" s="37"/>
      <c r="H47" s="37"/>
      <c r="I47" s="37"/>
      <c r="J47" s="38" t="str">
        <f aca="false">IF(B47="","",IF(D47="","Unregistered",IF(AND(LEN(D47)=15,LEFT(D47,2)=F47),"OK","Check GSTIN")))</f>
        <v/>
      </c>
    </row>
    <row r="48" customFormat="false" ht="15" hidden="false" customHeight="false" outlineLevel="0" collapsed="false">
      <c r="A48" s="35" t="str">
        <f aca="false">IF(B48="","",ROW()-4)</f>
        <v/>
      </c>
      <c r="B48" s="36"/>
      <c r="C48" s="36"/>
      <c r="D48" s="37"/>
      <c r="E48" s="37"/>
      <c r="F48" s="35" t="str">
        <f aca="false">IF(E48="","",IFERROR(VLOOKUP(E48,Lists!$A$2:$B$38,2,FALSE()),""))</f>
        <v/>
      </c>
      <c r="G48" s="37"/>
      <c r="H48" s="37"/>
      <c r="I48" s="37"/>
      <c r="J48" s="38" t="str">
        <f aca="false">IF(B48="","",IF(D48="","Unregistered",IF(AND(LEN(D48)=15,LEFT(D48,2)=F48),"OK","Check GSTIN")))</f>
        <v/>
      </c>
    </row>
    <row r="49" customFormat="false" ht="15" hidden="false" customHeight="false" outlineLevel="0" collapsed="false">
      <c r="A49" s="35" t="str">
        <f aca="false">IF(B49="","",ROW()-4)</f>
        <v/>
      </c>
      <c r="B49" s="36"/>
      <c r="C49" s="36"/>
      <c r="D49" s="37"/>
      <c r="E49" s="37"/>
      <c r="F49" s="35" t="str">
        <f aca="false">IF(E49="","",IFERROR(VLOOKUP(E49,Lists!$A$2:$B$38,2,FALSE()),""))</f>
        <v/>
      </c>
      <c r="G49" s="37"/>
      <c r="H49" s="37"/>
      <c r="I49" s="37"/>
      <c r="J49" s="38" t="str">
        <f aca="false">IF(B49="","",IF(D49="","Unregistered",IF(AND(LEN(D49)=15,LEFT(D49,2)=F49),"OK","Check GSTIN")))</f>
        <v/>
      </c>
    </row>
    <row r="50" customFormat="false" ht="15" hidden="false" customHeight="false" outlineLevel="0" collapsed="false">
      <c r="A50" s="35" t="str">
        <f aca="false">IF(B50="","",ROW()-4)</f>
        <v/>
      </c>
      <c r="B50" s="36"/>
      <c r="C50" s="36"/>
      <c r="D50" s="37"/>
      <c r="E50" s="37"/>
      <c r="F50" s="35" t="str">
        <f aca="false">IF(E50="","",IFERROR(VLOOKUP(E50,Lists!$A$2:$B$38,2,FALSE()),""))</f>
        <v/>
      </c>
      <c r="G50" s="37"/>
      <c r="H50" s="37"/>
      <c r="I50" s="37"/>
      <c r="J50" s="38" t="str">
        <f aca="false">IF(B50="","",IF(D50="","Unregistered",IF(AND(LEN(D50)=15,LEFT(D50,2)=F50),"OK","Check GSTIN")))</f>
        <v/>
      </c>
    </row>
    <row r="51" customFormat="false" ht="15" hidden="false" customHeight="false" outlineLevel="0" collapsed="false">
      <c r="A51" s="35" t="str">
        <f aca="false">IF(B51="","",ROW()-4)</f>
        <v/>
      </c>
      <c r="B51" s="36"/>
      <c r="C51" s="36"/>
      <c r="D51" s="37"/>
      <c r="E51" s="37"/>
      <c r="F51" s="35" t="str">
        <f aca="false">IF(E51="","",IFERROR(VLOOKUP(E51,Lists!$A$2:$B$38,2,FALSE()),""))</f>
        <v/>
      </c>
      <c r="G51" s="37"/>
      <c r="H51" s="37"/>
      <c r="I51" s="37"/>
      <c r="J51" s="38" t="str">
        <f aca="false">IF(B51="","",IF(D51="","Unregistered",IF(AND(LEN(D51)=15,LEFT(D51,2)=F51),"OK","Check GSTIN")))</f>
        <v/>
      </c>
    </row>
    <row r="52" customFormat="false" ht="15" hidden="false" customHeight="false" outlineLevel="0" collapsed="false">
      <c r="A52" s="35" t="str">
        <f aca="false">IF(B52="","",ROW()-4)</f>
        <v/>
      </c>
      <c r="B52" s="36"/>
      <c r="C52" s="36"/>
      <c r="D52" s="37"/>
      <c r="E52" s="37"/>
      <c r="F52" s="35" t="str">
        <f aca="false">IF(E52="","",IFERROR(VLOOKUP(E52,Lists!$A$2:$B$38,2,FALSE()),""))</f>
        <v/>
      </c>
      <c r="G52" s="37"/>
      <c r="H52" s="37"/>
      <c r="I52" s="37"/>
      <c r="J52" s="38" t="str">
        <f aca="false">IF(B52="","",IF(D52="","Unregistered",IF(AND(LEN(D52)=15,LEFT(D52,2)=F52),"OK","Check GSTIN")))</f>
        <v/>
      </c>
    </row>
    <row r="53" customFormat="false" ht="15" hidden="false" customHeight="false" outlineLevel="0" collapsed="false">
      <c r="A53" s="35" t="str">
        <f aca="false">IF(B53="","",ROW()-4)</f>
        <v/>
      </c>
      <c r="B53" s="36"/>
      <c r="C53" s="36"/>
      <c r="D53" s="37"/>
      <c r="E53" s="37"/>
      <c r="F53" s="35" t="str">
        <f aca="false">IF(E53="","",IFERROR(VLOOKUP(E53,Lists!$A$2:$B$38,2,FALSE()),""))</f>
        <v/>
      </c>
      <c r="G53" s="37"/>
      <c r="H53" s="37"/>
      <c r="I53" s="37"/>
      <c r="J53" s="38" t="str">
        <f aca="false">IF(B53="","",IF(D53="","Unregistered",IF(AND(LEN(D53)=15,LEFT(D53,2)=F53),"OK","Check GSTIN")))</f>
        <v/>
      </c>
    </row>
    <row r="54" customFormat="false" ht="15" hidden="false" customHeight="false" outlineLevel="0" collapsed="false">
      <c r="A54" s="35" t="str">
        <f aca="false">IF(B54="","",ROW()-4)</f>
        <v/>
      </c>
      <c r="B54" s="36"/>
      <c r="C54" s="36"/>
      <c r="D54" s="37"/>
      <c r="E54" s="37"/>
      <c r="F54" s="35" t="str">
        <f aca="false">IF(E54="","",IFERROR(VLOOKUP(E54,Lists!$A$2:$B$38,2,FALSE()),""))</f>
        <v/>
      </c>
      <c r="G54" s="37"/>
      <c r="H54" s="37"/>
      <c r="I54" s="37"/>
      <c r="J54" s="38" t="str">
        <f aca="false">IF(B54="","",IF(D54="","Unregistered",IF(AND(LEN(D54)=15,LEFT(D54,2)=F54),"OK","Check GSTIN")))</f>
        <v/>
      </c>
    </row>
  </sheetData>
  <mergeCells count="1">
    <mergeCell ref="A2:J2"/>
  </mergeCells>
  <conditionalFormatting sqref="J5:J54">
    <cfRule type="expression" priority="2" aboveAverage="0" equalAverage="0" bottom="0" percent="0" rank="0" text="" dxfId="1">
      <formula>J5="Check GSTIN"</formula>
    </cfRule>
    <cfRule type="expression" priority="3" aboveAverage="0" equalAverage="0" bottom="0" percent="0" rank="0" text="" dxfId="2">
      <formula>J5="OK"</formula>
    </cfRule>
  </conditionalFormatting>
  <dataValidations count="3">
    <dataValidation allowBlank="true" errorStyle="stop" operator="between" showDropDown="false" showErrorMessage="true" showInputMessage="false" sqref="E5:E54" type="list">
      <formula1>Lists!$A$2:$A$38</formula1>
      <formula2>0</formula2>
    </dataValidation>
    <dataValidation allowBlank="true" errorStyle="stop" operator="between" showDropDown="false" showErrorMessage="true" showInputMessage="false" sqref="H5:H54" type="list">
      <formula1>Lists!$I$2:$I$5</formula1>
      <formula2>0</formula2>
    </dataValidation>
    <dataValidation allowBlank="true" errorStyle="stop" operator="between" showDropDown="false" showErrorMessage="false" showInputMessage="false" sqref="I5:I54" type="list">
      <formula1>Lists!$H$2:$H$8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F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96</v>
      </c>
      <c r="B2" s="33"/>
      <c r="C2" s="33"/>
      <c r="D2" s="33"/>
      <c r="E2" s="33"/>
      <c r="F2" s="33"/>
    </row>
    <row r="3" customFormat="false" ht="15" hidden="false" customHeight="false" outlineLevel="0" collapsed="false">
      <c r="A3" s="39" t="s">
        <v>97</v>
      </c>
      <c r="B3" s="39"/>
      <c r="C3" s="39"/>
      <c r="D3" s="39"/>
      <c r="E3" s="39"/>
      <c r="F3" s="39"/>
    </row>
    <row r="4" customFormat="false" ht="36" hidden="false" customHeight="true" outlineLevel="0" collapsed="false">
      <c r="A4" s="34" t="s">
        <v>69</v>
      </c>
      <c r="B4" s="34" t="s">
        <v>98</v>
      </c>
      <c r="C4" s="34" t="s">
        <v>99</v>
      </c>
      <c r="D4" s="34" t="s">
        <v>100</v>
      </c>
      <c r="E4" s="34" t="s">
        <v>101</v>
      </c>
      <c r="F4" s="34" t="s">
        <v>102</v>
      </c>
    </row>
    <row r="5" customFormat="false" ht="15" hidden="false" customHeight="false" outlineLevel="0" collapsed="false">
      <c r="A5" s="35" t="n">
        <f aca="false">IF(B5="","",ROW()-4)</f>
        <v>1</v>
      </c>
      <c r="B5" s="36" t="s">
        <v>103</v>
      </c>
      <c r="C5" s="40" t="s">
        <v>104</v>
      </c>
      <c r="D5" s="37" t="s">
        <v>105</v>
      </c>
      <c r="E5" s="41" t="n">
        <v>62</v>
      </c>
      <c r="F5" s="42" t="n">
        <v>0.18</v>
      </c>
    </row>
    <row r="6" customFormat="false" ht="15" hidden="false" customHeight="false" outlineLevel="0" collapsed="false">
      <c r="A6" s="35" t="n">
        <f aca="false">IF(B6="","",ROW()-4)</f>
        <v>2</v>
      </c>
      <c r="B6" s="36" t="s">
        <v>106</v>
      </c>
      <c r="C6" s="40" t="s">
        <v>107</v>
      </c>
      <c r="D6" s="37" t="s">
        <v>108</v>
      </c>
      <c r="E6" s="41" t="n">
        <v>1450</v>
      </c>
      <c r="F6" s="42" t="n">
        <v>0.18</v>
      </c>
    </row>
    <row r="7" customFormat="false" ht="15" hidden="false" customHeight="false" outlineLevel="0" collapsed="false">
      <c r="A7" s="35" t="n">
        <f aca="false">IF(B7="","",ROW()-4)</f>
        <v>3</v>
      </c>
      <c r="B7" s="36" t="s">
        <v>109</v>
      </c>
      <c r="C7" s="40" t="s">
        <v>110</v>
      </c>
      <c r="D7" s="37" t="s">
        <v>108</v>
      </c>
      <c r="E7" s="41" t="n">
        <v>38</v>
      </c>
      <c r="F7" s="42" t="n">
        <v>0.05</v>
      </c>
    </row>
    <row r="8" customFormat="false" ht="15" hidden="false" customHeight="false" outlineLevel="0" collapsed="false">
      <c r="A8" s="35" t="n">
        <f aca="false">IF(B8="","",ROW()-4)</f>
        <v>4</v>
      </c>
      <c r="B8" s="36" t="s">
        <v>111</v>
      </c>
      <c r="C8" s="40" t="s">
        <v>112</v>
      </c>
      <c r="D8" s="37" t="s">
        <v>113</v>
      </c>
      <c r="E8" s="41" t="n">
        <v>185</v>
      </c>
      <c r="F8" s="42" t="n">
        <v>0.18</v>
      </c>
    </row>
    <row r="9" customFormat="false" ht="15" hidden="false" customHeight="false" outlineLevel="0" collapsed="false">
      <c r="A9" s="35" t="n">
        <f aca="false">IF(B9="","",ROW()-4)</f>
        <v>5</v>
      </c>
      <c r="B9" s="36" t="s">
        <v>114</v>
      </c>
      <c r="C9" s="40" t="s">
        <v>115</v>
      </c>
      <c r="D9" s="37" t="s">
        <v>116</v>
      </c>
      <c r="E9" s="41" t="n">
        <v>420</v>
      </c>
      <c r="F9" s="42" t="n">
        <v>0.05</v>
      </c>
    </row>
    <row r="10" customFormat="false" ht="15" hidden="false" customHeight="false" outlineLevel="0" collapsed="false">
      <c r="A10" s="35" t="str">
        <f aca="false">IF(B10="","",ROW()-4)</f>
        <v/>
      </c>
      <c r="B10" s="36"/>
      <c r="C10" s="40"/>
      <c r="D10" s="37"/>
      <c r="E10" s="41"/>
      <c r="F10" s="42"/>
    </row>
    <row r="11" customFormat="false" ht="15" hidden="false" customHeight="false" outlineLevel="0" collapsed="false">
      <c r="A11" s="35" t="str">
        <f aca="false">IF(B11="","",ROW()-4)</f>
        <v/>
      </c>
      <c r="B11" s="36"/>
      <c r="C11" s="40"/>
      <c r="D11" s="37"/>
      <c r="E11" s="41"/>
      <c r="F11" s="42"/>
    </row>
    <row r="12" customFormat="false" ht="15" hidden="false" customHeight="false" outlineLevel="0" collapsed="false">
      <c r="A12" s="35" t="str">
        <f aca="false">IF(B12="","",ROW()-4)</f>
        <v/>
      </c>
      <c r="B12" s="36"/>
      <c r="C12" s="40"/>
      <c r="D12" s="37"/>
      <c r="E12" s="41"/>
      <c r="F12" s="42"/>
    </row>
    <row r="13" customFormat="false" ht="15" hidden="false" customHeight="false" outlineLevel="0" collapsed="false">
      <c r="A13" s="35" t="str">
        <f aca="false">IF(B13="","",ROW()-4)</f>
        <v/>
      </c>
      <c r="B13" s="36"/>
      <c r="C13" s="40"/>
      <c r="D13" s="37"/>
      <c r="E13" s="41"/>
      <c r="F13" s="42"/>
    </row>
    <row r="14" customFormat="false" ht="15" hidden="false" customHeight="false" outlineLevel="0" collapsed="false">
      <c r="A14" s="35" t="str">
        <f aca="false">IF(B14="","",ROW()-4)</f>
        <v/>
      </c>
      <c r="B14" s="36"/>
      <c r="C14" s="40"/>
      <c r="D14" s="37"/>
      <c r="E14" s="41"/>
      <c r="F14" s="42"/>
    </row>
    <row r="15" customFormat="false" ht="15" hidden="false" customHeight="false" outlineLevel="0" collapsed="false">
      <c r="A15" s="35" t="str">
        <f aca="false">IF(B15="","",ROW()-4)</f>
        <v/>
      </c>
      <c r="B15" s="36"/>
      <c r="C15" s="40"/>
      <c r="D15" s="37"/>
      <c r="E15" s="41"/>
      <c r="F15" s="42"/>
    </row>
    <row r="16" customFormat="false" ht="15" hidden="false" customHeight="false" outlineLevel="0" collapsed="false">
      <c r="A16" s="35" t="str">
        <f aca="false">IF(B16="","",ROW()-4)</f>
        <v/>
      </c>
      <c r="B16" s="36"/>
      <c r="C16" s="40"/>
      <c r="D16" s="37"/>
      <c r="E16" s="41"/>
      <c r="F16" s="42"/>
    </row>
    <row r="17" customFormat="false" ht="15" hidden="false" customHeight="false" outlineLevel="0" collapsed="false">
      <c r="A17" s="35" t="str">
        <f aca="false">IF(B17="","",ROW()-4)</f>
        <v/>
      </c>
      <c r="B17" s="36"/>
      <c r="C17" s="40"/>
      <c r="D17" s="37"/>
      <c r="E17" s="41"/>
      <c r="F17" s="42"/>
    </row>
    <row r="18" customFormat="false" ht="15" hidden="false" customHeight="false" outlineLevel="0" collapsed="false">
      <c r="A18" s="35" t="str">
        <f aca="false">IF(B18="","",ROW()-4)</f>
        <v/>
      </c>
      <c r="B18" s="36"/>
      <c r="C18" s="40"/>
      <c r="D18" s="37"/>
      <c r="E18" s="41"/>
      <c r="F18" s="42"/>
    </row>
    <row r="19" customFormat="false" ht="15" hidden="false" customHeight="false" outlineLevel="0" collapsed="false">
      <c r="A19" s="35" t="str">
        <f aca="false">IF(B19="","",ROW()-4)</f>
        <v/>
      </c>
      <c r="B19" s="36"/>
      <c r="C19" s="40"/>
      <c r="D19" s="37"/>
      <c r="E19" s="41"/>
      <c r="F19" s="42"/>
    </row>
    <row r="20" customFormat="false" ht="15" hidden="false" customHeight="false" outlineLevel="0" collapsed="false">
      <c r="A20" s="35" t="str">
        <f aca="false">IF(B20="","",ROW()-4)</f>
        <v/>
      </c>
      <c r="B20" s="36"/>
      <c r="C20" s="40"/>
      <c r="D20" s="37"/>
      <c r="E20" s="41"/>
      <c r="F20" s="42"/>
    </row>
    <row r="21" customFormat="false" ht="15" hidden="false" customHeight="false" outlineLevel="0" collapsed="false">
      <c r="A21" s="35" t="str">
        <f aca="false">IF(B21="","",ROW()-4)</f>
        <v/>
      </c>
      <c r="B21" s="36"/>
      <c r="C21" s="40"/>
      <c r="D21" s="37"/>
      <c r="E21" s="41"/>
      <c r="F21" s="42"/>
    </row>
    <row r="22" customFormat="false" ht="15" hidden="false" customHeight="false" outlineLevel="0" collapsed="false">
      <c r="A22" s="35" t="str">
        <f aca="false">IF(B22="","",ROW()-4)</f>
        <v/>
      </c>
      <c r="B22" s="36"/>
      <c r="C22" s="40"/>
      <c r="D22" s="37"/>
      <c r="E22" s="41"/>
      <c r="F22" s="42"/>
    </row>
    <row r="23" customFormat="false" ht="15" hidden="false" customHeight="false" outlineLevel="0" collapsed="false">
      <c r="A23" s="35" t="str">
        <f aca="false">IF(B23="","",ROW()-4)</f>
        <v/>
      </c>
      <c r="B23" s="36"/>
      <c r="C23" s="40"/>
      <c r="D23" s="37"/>
      <c r="E23" s="41"/>
      <c r="F23" s="42"/>
    </row>
    <row r="24" customFormat="false" ht="15" hidden="false" customHeight="false" outlineLevel="0" collapsed="false">
      <c r="A24" s="35" t="str">
        <f aca="false">IF(B24="","",ROW()-4)</f>
        <v/>
      </c>
      <c r="B24" s="36"/>
      <c r="C24" s="40"/>
      <c r="D24" s="37"/>
      <c r="E24" s="41"/>
      <c r="F24" s="42"/>
    </row>
    <row r="25" customFormat="false" ht="15" hidden="false" customHeight="false" outlineLevel="0" collapsed="false">
      <c r="A25" s="35" t="str">
        <f aca="false">IF(B25="","",ROW()-4)</f>
        <v/>
      </c>
      <c r="B25" s="36"/>
      <c r="C25" s="40"/>
      <c r="D25" s="37"/>
      <c r="E25" s="41"/>
      <c r="F25" s="42"/>
    </row>
    <row r="26" customFormat="false" ht="15" hidden="false" customHeight="false" outlineLevel="0" collapsed="false">
      <c r="A26" s="35" t="str">
        <f aca="false">IF(B26="","",ROW()-4)</f>
        <v/>
      </c>
      <c r="B26" s="36"/>
      <c r="C26" s="40"/>
      <c r="D26" s="37"/>
      <c r="E26" s="41"/>
      <c r="F26" s="42"/>
    </row>
    <row r="27" customFormat="false" ht="15" hidden="false" customHeight="false" outlineLevel="0" collapsed="false">
      <c r="A27" s="35" t="str">
        <f aca="false">IF(B27="","",ROW()-4)</f>
        <v/>
      </c>
      <c r="B27" s="36"/>
      <c r="C27" s="40"/>
      <c r="D27" s="37"/>
      <c r="E27" s="41"/>
      <c r="F27" s="42"/>
    </row>
    <row r="28" customFormat="false" ht="15" hidden="false" customHeight="false" outlineLevel="0" collapsed="false">
      <c r="A28" s="35" t="str">
        <f aca="false">IF(B28="","",ROW()-4)</f>
        <v/>
      </c>
      <c r="B28" s="36"/>
      <c r="C28" s="40"/>
      <c r="D28" s="37"/>
      <c r="E28" s="41"/>
      <c r="F28" s="42"/>
    </row>
    <row r="29" customFormat="false" ht="15" hidden="false" customHeight="false" outlineLevel="0" collapsed="false">
      <c r="A29" s="35" t="str">
        <f aca="false">IF(B29="","",ROW()-4)</f>
        <v/>
      </c>
      <c r="B29" s="36"/>
      <c r="C29" s="40"/>
      <c r="D29" s="37"/>
      <c r="E29" s="41"/>
      <c r="F29" s="42"/>
    </row>
    <row r="30" customFormat="false" ht="15" hidden="false" customHeight="false" outlineLevel="0" collapsed="false">
      <c r="A30" s="35" t="str">
        <f aca="false">IF(B30="","",ROW()-4)</f>
        <v/>
      </c>
      <c r="B30" s="36"/>
      <c r="C30" s="40"/>
      <c r="D30" s="37"/>
      <c r="E30" s="41"/>
      <c r="F30" s="42"/>
    </row>
    <row r="31" customFormat="false" ht="15" hidden="false" customHeight="false" outlineLevel="0" collapsed="false">
      <c r="A31" s="35" t="str">
        <f aca="false">IF(B31="","",ROW()-4)</f>
        <v/>
      </c>
      <c r="B31" s="36"/>
      <c r="C31" s="40"/>
      <c r="D31" s="37"/>
      <c r="E31" s="41"/>
      <c r="F31" s="42"/>
    </row>
    <row r="32" customFormat="false" ht="15" hidden="false" customHeight="false" outlineLevel="0" collapsed="false">
      <c r="A32" s="35" t="str">
        <f aca="false">IF(B32="","",ROW()-4)</f>
        <v/>
      </c>
      <c r="B32" s="36"/>
      <c r="C32" s="40"/>
      <c r="D32" s="37"/>
      <c r="E32" s="41"/>
      <c r="F32" s="42"/>
    </row>
    <row r="33" customFormat="false" ht="15" hidden="false" customHeight="false" outlineLevel="0" collapsed="false">
      <c r="A33" s="35" t="str">
        <f aca="false">IF(B33="","",ROW()-4)</f>
        <v/>
      </c>
      <c r="B33" s="36"/>
      <c r="C33" s="40"/>
      <c r="D33" s="37"/>
      <c r="E33" s="41"/>
      <c r="F33" s="42"/>
    </row>
    <row r="34" customFormat="false" ht="15" hidden="false" customHeight="false" outlineLevel="0" collapsed="false">
      <c r="A34" s="35" t="str">
        <f aca="false">IF(B34="","",ROW()-4)</f>
        <v/>
      </c>
      <c r="B34" s="36"/>
      <c r="C34" s="40"/>
      <c r="D34" s="37"/>
      <c r="E34" s="41"/>
      <c r="F34" s="42"/>
    </row>
    <row r="35" customFormat="false" ht="15" hidden="false" customHeight="false" outlineLevel="0" collapsed="false">
      <c r="A35" s="35" t="str">
        <f aca="false">IF(B35="","",ROW()-4)</f>
        <v/>
      </c>
      <c r="B35" s="36"/>
      <c r="C35" s="40"/>
      <c r="D35" s="37"/>
      <c r="E35" s="41"/>
      <c r="F35" s="42"/>
    </row>
    <row r="36" customFormat="false" ht="15" hidden="false" customHeight="false" outlineLevel="0" collapsed="false">
      <c r="A36" s="35" t="str">
        <f aca="false">IF(B36="","",ROW()-4)</f>
        <v/>
      </c>
      <c r="B36" s="36"/>
      <c r="C36" s="40"/>
      <c r="D36" s="37"/>
      <c r="E36" s="41"/>
      <c r="F36" s="42"/>
    </row>
    <row r="37" customFormat="false" ht="15" hidden="false" customHeight="false" outlineLevel="0" collapsed="false">
      <c r="A37" s="35" t="str">
        <f aca="false">IF(B37="","",ROW()-4)</f>
        <v/>
      </c>
      <c r="B37" s="36"/>
      <c r="C37" s="40"/>
      <c r="D37" s="37"/>
      <c r="E37" s="41"/>
      <c r="F37" s="42"/>
    </row>
    <row r="38" customFormat="false" ht="15" hidden="false" customHeight="false" outlineLevel="0" collapsed="false">
      <c r="A38" s="35" t="str">
        <f aca="false">IF(B38="","",ROW()-4)</f>
        <v/>
      </c>
      <c r="B38" s="36"/>
      <c r="C38" s="40"/>
      <c r="D38" s="37"/>
      <c r="E38" s="41"/>
      <c r="F38" s="42"/>
    </row>
    <row r="39" customFormat="false" ht="15" hidden="false" customHeight="false" outlineLevel="0" collapsed="false">
      <c r="A39" s="35" t="str">
        <f aca="false">IF(B39="","",ROW()-4)</f>
        <v/>
      </c>
      <c r="B39" s="36"/>
      <c r="C39" s="40"/>
      <c r="D39" s="37"/>
      <c r="E39" s="41"/>
      <c r="F39" s="42"/>
    </row>
    <row r="40" customFormat="false" ht="15" hidden="false" customHeight="false" outlineLevel="0" collapsed="false">
      <c r="A40" s="35" t="str">
        <f aca="false">IF(B40="","",ROW()-4)</f>
        <v/>
      </c>
      <c r="B40" s="36"/>
      <c r="C40" s="40"/>
      <c r="D40" s="37"/>
      <c r="E40" s="41"/>
      <c r="F40" s="42"/>
    </row>
    <row r="41" customFormat="false" ht="15" hidden="false" customHeight="false" outlineLevel="0" collapsed="false">
      <c r="A41" s="35" t="str">
        <f aca="false">IF(B41="","",ROW()-4)</f>
        <v/>
      </c>
      <c r="B41" s="36"/>
      <c r="C41" s="40"/>
      <c r="D41" s="37"/>
      <c r="E41" s="41"/>
      <c r="F41" s="42"/>
    </row>
    <row r="42" customFormat="false" ht="15" hidden="false" customHeight="false" outlineLevel="0" collapsed="false">
      <c r="A42" s="35" t="str">
        <f aca="false">IF(B42="","",ROW()-4)</f>
        <v/>
      </c>
      <c r="B42" s="36"/>
      <c r="C42" s="40"/>
      <c r="D42" s="37"/>
      <c r="E42" s="41"/>
      <c r="F42" s="42"/>
    </row>
    <row r="43" customFormat="false" ht="15" hidden="false" customHeight="false" outlineLevel="0" collapsed="false">
      <c r="A43" s="35" t="str">
        <f aca="false">IF(B43="","",ROW()-4)</f>
        <v/>
      </c>
      <c r="B43" s="36"/>
      <c r="C43" s="40"/>
      <c r="D43" s="37"/>
      <c r="E43" s="41"/>
      <c r="F43" s="42"/>
    </row>
    <row r="44" customFormat="false" ht="15" hidden="false" customHeight="false" outlineLevel="0" collapsed="false">
      <c r="A44" s="35" t="str">
        <f aca="false">IF(B44="","",ROW()-4)</f>
        <v/>
      </c>
      <c r="B44" s="36"/>
      <c r="C44" s="40"/>
      <c r="D44" s="37"/>
      <c r="E44" s="41"/>
      <c r="F44" s="42"/>
    </row>
    <row r="45" customFormat="false" ht="15" hidden="false" customHeight="false" outlineLevel="0" collapsed="false">
      <c r="A45" s="35" t="str">
        <f aca="false">IF(B45="","",ROW()-4)</f>
        <v/>
      </c>
      <c r="B45" s="36"/>
      <c r="C45" s="40"/>
      <c r="D45" s="37"/>
      <c r="E45" s="41"/>
      <c r="F45" s="42"/>
    </row>
    <row r="46" customFormat="false" ht="15" hidden="false" customHeight="false" outlineLevel="0" collapsed="false">
      <c r="A46" s="35" t="str">
        <f aca="false">IF(B46="","",ROW()-4)</f>
        <v/>
      </c>
      <c r="B46" s="36"/>
      <c r="C46" s="40"/>
      <c r="D46" s="37"/>
      <c r="E46" s="41"/>
      <c r="F46" s="42"/>
    </row>
    <row r="47" customFormat="false" ht="15" hidden="false" customHeight="false" outlineLevel="0" collapsed="false">
      <c r="A47" s="35" t="str">
        <f aca="false">IF(B47="","",ROW()-4)</f>
        <v/>
      </c>
      <c r="B47" s="36"/>
      <c r="C47" s="40"/>
      <c r="D47" s="37"/>
      <c r="E47" s="41"/>
      <c r="F47" s="42"/>
    </row>
    <row r="48" customFormat="false" ht="15" hidden="false" customHeight="false" outlineLevel="0" collapsed="false">
      <c r="A48" s="35" t="str">
        <f aca="false">IF(B48="","",ROW()-4)</f>
        <v/>
      </c>
      <c r="B48" s="36"/>
      <c r="C48" s="40"/>
      <c r="D48" s="37"/>
      <c r="E48" s="41"/>
      <c r="F48" s="42"/>
    </row>
    <row r="49" customFormat="false" ht="15" hidden="false" customHeight="false" outlineLevel="0" collapsed="false">
      <c r="A49" s="35" t="str">
        <f aca="false">IF(B49="","",ROW()-4)</f>
        <v/>
      </c>
      <c r="B49" s="36"/>
      <c r="C49" s="40"/>
      <c r="D49" s="37"/>
      <c r="E49" s="41"/>
      <c r="F49" s="42"/>
    </row>
    <row r="50" customFormat="false" ht="15" hidden="false" customHeight="false" outlineLevel="0" collapsed="false">
      <c r="A50" s="35" t="str">
        <f aca="false">IF(B50="","",ROW()-4)</f>
        <v/>
      </c>
      <c r="B50" s="36"/>
      <c r="C50" s="40"/>
      <c r="D50" s="37"/>
      <c r="E50" s="41"/>
      <c r="F50" s="42"/>
    </row>
    <row r="51" customFormat="false" ht="15" hidden="false" customHeight="false" outlineLevel="0" collapsed="false">
      <c r="A51" s="35" t="str">
        <f aca="false">IF(B51="","",ROW()-4)</f>
        <v/>
      </c>
      <c r="B51" s="36"/>
      <c r="C51" s="40"/>
      <c r="D51" s="37"/>
      <c r="E51" s="41"/>
      <c r="F51" s="42"/>
    </row>
    <row r="52" customFormat="false" ht="15" hidden="false" customHeight="false" outlineLevel="0" collapsed="false">
      <c r="A52" s="35" t="str">
        <f aca="false">IF(B52="","",ROW()-4)</f>
        <v/>
      </c>
      <c r="B52" s="36"/>
      <c r="C52" s="40"/>
      <c r="D52" s="37"/>
      <c r="E52" s="41"/>
      <c r="F52" s="42"/>
    </row>
    <row r="53" customFormat="false" ht="15" hidden="false" customHeight="false" outlineLevel="0" collapsed="false">
      <c r="A53" s="35" t="str">
        <f aca="false">IF(B53="","",ROW()-4)</f>
        <v/>
      </c>
      <c r="B53" s="36"/>
      <c r="C53" s="40"/>
      <c r="D53" s="37"/>
      <c r="E53" s="41"/>
      <c r="F53" s="42"/>
    </row>
    <row r="54" customFormat="false" ht="15" hidden="false" customHeight="false" outlineLevel="0" collapsed="false">
      <c r="A54" s="35" t="str">
        <f aca="false">IF(B54="","",ROW()-4)</f>
        <v/>
      </c>
      <c r="B54" s="36"/>
      <c r="C54" s="40"/>
      <c r="D54" s="37"/>
      <c r="E54" s="41"/>
      <c r="F54" s="42"/>
    </row>
    <row r="55" customFormat="false" ht="15" hidden="false" customHeight="false" outlineLevel="0" collapsed="false">
      <c r="A55" s="35" t="str">
        <f aca="false">IF(B55="","",ROW()-4)</f>
        <v/>
      </c>
      <c r="B55" s="36"/>
      <c r="C55" s="40"/>
      <c r="D55" s="37"/>
      <c r="E55" s="41"/>
      <c r="F55" s="42"/>
    </row>
    <row r="56" customFormat="false" ht="15" hidden="false" customHeight="false" outlineLevel="0" collapsed="false">
      <c r="A56" s="35" t="str">
        <f aca="false">IF(B56="","",ROW()-4)</f>
        <v/>
      </c>
      <c r="B56" s="36"/>
      <c r="C56" s="40"/>
      <c r="D56" s="37"/>
      <c r="E56" s="41"/>
      <c r="F56" s="42"/>
    </row>
    <row r="57" customFormat="false" ht="15" hidden="false" customHeight="false" outlineLevel="0" collapsed="false">
      <c r="A57" s="35" t="str">
        <f aca="false">IF(B57="","",ROW()-4)</f>
        <v/>
      </c>
      <c r="B57" s="36"/>
      <c r="C57" s="40"/>
      <c r="D57" s="37"/>
      <c r="E57" s="41"/>
      <c r="F57" s="42"/>
    </row>
    <row r="58" customFormat="false" ht="15" hidden="false" customHeight="false" outlineLevel="0" collapsed="false">
      <c r="A58" s="35" t="str">
        <f aca="false">IF(B58="","",ROW()-4)</f>
        <v/>
      </c>
      <c r="B58" s="36"/>
      <c r="C58" s="40"/>
      <c r="D58" s="37"/>
      <c r="E58" s="41"/>
      <c r="F58" s="42"/>
    </row>
    <row r="59" customFormat="false" ht="15" hidden="false" customHeight="false" outlineLevel="0" collapsed="false">
      <c r="A59" s="35" t="str">
        <f aca="false">IF(B59="","",ROW()-4)</f>
        <v/>
      </c>
      <c r="B59" s="36"/>
      <c r="C59" s="40"/>
      <c r="D59" s="37"/>
      <c r="E59" s="41"/>
      <c r="F59" s="42"/>
    </row>
    <row r="60" customFormat="false" ht="15" hidden="false" customHeight="false" outlineLevel="0" collapsed="false">
      <c r="A60" s="35" t="str">
        <f aca="false">IF(B60="","",ROW()-4)</f>
        <v/>
      </c>
      <c r="B60" s="36"/>
      <c r="C60" s="40"/>
      <c r="D60" s="37"/>
      <c r="E60" s="41"/>
      <c r="F60" s="42"/>
    </row>
    <row r="61" customFormat="false" ht="15" hidden="false" customHeight="false" outlineLevel="0" collapsed="false">
      <c r="A61" s="35" t="str">
        <f aca="false">IF(B61="","",ROW()-4)</f>
        <v/>
      </c>
      <c r="B61" s="36"/>
      <c r="C61" s="40"/>
      <c r="D61" s="37"/>
      <c r="E61" s="41"/>
      <c r="F61" s="42"/>
    </row>
    <row r="62" customFormat="false" ht="15" hidden="false" customHeight="false" outlineLevel="0" collapsed="false">
      <c r="A62" s="35" t="str">
        <f aca="false">IF(B62="","",ROW()-4)</f>
        <v/>
      </c>
      <c r="B62" s="36"/>
      <c r="C62" s="40"/>
      <c r="D62" s="37"/>
      <c r="E62" s="41"/>
      <c r="F62" s="42"/>
    </row>
    <row r="63" customFormat="false" ht="15" hidden="false" customHeight="false" outlineLevel="0" collapsed="false">
      <c r="A63" s="35" t="str">
        <f aca="false">IF(B63="","",ROW()-4)</f>
        <v/>
      </c>
      <c r="B63" s="36"/>
      <c r="C63" s="40"/>
      <c r="D63" s="37"/>
      <c r="E63" s="41"/>
      <c r="F63" s="42"/>
    </row>
    <row r="64" customFormat="false" ht="15" hidden="false" customHeight="false" outlineLevel="0" collapsed="false">
      <c r="A64" s="35" t="str">
        <f aca="false">IF(B64="","",ROW()-4)</f>
        <v/>
      </c>
      <c r="B64" s="36"/>
      <c r="C64" s="40"/>
      <c r="D64" s="37"/>
      <c r="E64" s="41"/>
      <c r="F64" s="42"/>
    </row>
    <row r="65" customFormat="false" ht="15" hidden="false" customHeight="false" outlineLevel="0" collapsed="false">
      <c r="A65" s="35" t="str">
        <f aca="false">IF(B65="","",ROW()-4)</f>
        <v/>
      </c>
      <c r="B65" s="36"/>
      <c r="C65" s="40"/>
      <c r="D65" s="37"/>
      <c r="E65" s="41"/>
      <c r="F65" s="42"/>
    </row>
    <row r="66" customFormat="false" ht="15" hidden="false" customHeight="false" outlineLevel="0" collapsed="false">
      <c r="A66" s="35" t="str">
        <f aca="false">IF(B66="","",ROW()-4)</f>
        <v/>
      </c>
      <c r="B66" s="36"/>
      <c r="C66" s="40"/>
      <c r="D66" s="37"/>
      <c r="E66" s="41"/>
      <c r="F66" s="42"/>
    </row>
    <row r="67" customFormat="false" ht="15" hidden="false" customHeight="false" outlineLevel="0" collapsed="false">
      <c r="A67" s="35" t="str">
        <f aca="false">IF(B67="","",ROW()-4)</f>
        <v/>
      </c>
      <c r="B67" s="36"/>
      <c r="C67" s="40"/>
      <c r="D67" s="37"/>
      <c r="E67" s="41"/>
      <c r="F67" s="42"/>
    </row>
    <row r="68" customFormat="false" ht="15" hidden="false" customHeight="false" outlineLevel="0" collapsed="false">
      <c r="A68" s="35" t="str">
        <f aca="false">IF(B68="","",ROW()-4)</f>
        <v/>
      </c>
      <c r="B68" s="36"/>
      <c r="C68" s="40"/>
      <c r="D68" s="37"/>
      <c r="E68" s="41"/>
      <c r="F68" s="42"/>
    </row>
    <row r="69" customFormat="false" ht="15" hidden="false" customHeight="false" outlineLevel="0" collapsed="false">
      <c r="A69" s="35" t="str">
        <f aca="false">IF(B69="","",ROW()-4)</f>
        <v/>
      </c>
      <c r="B69" s="36"/>
      <c r="C69" s="40"/>
      <c r="D69" s="37"/>
      <c r="E69" s="41"/>
      <c r="F69" s="42"/>
    </row>
    <row r="70" customFormat="false" ht="15" hidden="false" customHeight="false" outlineLevel="0" collapsed="false">
      <c r="A70" s="35" t="str">
        <f aca="false">IF(B70="","",ROW()-4)</f>
        <v/>
      </c>
      <c r="B70" s="36"/>
      <c r="C70" s="40"/>
      <c r="D70" s="37"/>
      <c r="E70" s="41"/>
      <c r="F70" s="42"/>
    </row>
    <row r="71" customFormat="false" ht="15" hidden="false" customHeight="false" outlineLevel="0" collapsed="false">
      <c r="A71" s="35" t="str">
        <f aca="false">IF(B71="","",ROW()-4)</f>
        <v/>
      </c>
      <c r="B71" s="36"/>
      <c r="C71" s="40"/>
      <c r="D71" s="37"/>
      <c r="E71" s="41"/>
      <c r="F71" s="42"/>
    </row>
    <row r="72" customFormat="false" ht="15" hidden="false" customHeight="false" outlineLevel="0" collapsed="false">
      <c r="A72" s="35" t="str">
        <f aca="false">IF(B72="","",ROW()-4)</f>
        <v/>
      </c>
      <c r="B72" s="36"/>
      <c r="C72" s="40"/>
      <c r="D72" s="37"/>
      <c r="E72" s="41"/>
      <c r="F72" s="42"/>
    </row>
    <row r="73" customFormat="false" ht="15" hidden="false" customHeight="false" outlineLevel="0" collapsed="false">
      <c r="A73" s="35" t="str">
        <f aca="false">IF(B73="","",ROW()-4)</f>
        <v/>
      </c>
      <c r="B73" s="36"/>
      <c r="C73" s="40"/>
      <c r="D73" s="37"/>
      <c r="E73" s="41"/>
      <c r="F73" s="42"/>
    </row>
    <row r="74" customFormat="false" ht="15" hidden="false" customHeight="false" outlineLevel="0" collapsed="false">
      <c r="A74" s="35" t="str">
        <f aca="false">IF(B74="","",ROW()-4)</f>
        <v/>
      </c>
      <c r="B74" s="36"/>
      <c r="C74" s="40"/>
      <c r="D74" s="37"/>
      <c r="E74" s="41"/>
      <c r="F74" s="42"/>
    </row>
    <row r="75" customFormat="false" ht="15" hidden="false" customHeight="false" outlineLevel="0" collapsed="false">
      <c r="A75" s="35" t="str">
        <f aca="false">IF(B75="","",ROW()-4)</f>
        <v/>
      </c>
      <c r="B75" s="36"/>
      <c r="C75" s="40"/>
      <c r="D75" s="37"/>
      <c r="E75" s="41"/>
      <c r="F75" s="42"/>
    </row>
    <row r="76" customFormat="false" ht="15" hidden="false" customHeight="false" outlineLevel="0" collapsed="false">
      <c r="A76" s="35" t="str">
        <f aca="false">IF(B76="","",ROW()-4)</f>
        <v/>
      </c>
      <c r="B76" s="36"/>
      <c r="C76" s="40"/>
      <c r="D76" s="37"/>
      <c r="E76" s="41"/>
      <c r="F76" s="42"/>
    </row>
    <row r="77" customFormat="false" ht="15" hidden="false" customHeight="false" outlineLevel="0" collapsed="false">
      <c r="A77" s="35" t="str">
        <f aca="false">IF(B77="","",ROW()-4)</f>
        <v/>
      </c>
      <c r="B77" s="36"/>
      <c r="C77" s="40"/>
      <c r="D77" s="37"/>
      <c r="E77" s="41"/>
      <c r="F77" s="42"/>
    </row>
    <row r="78" customFormat="false" ht="15" hidden="false" customHeight="false" outlineLevel="0" collapsed="false">
      <c r="A78" s="35" t="str">
        <f aca="false">IF(B78="","",ROW()-4)</f>
        <v/>
      </c>
      <c r="B78" s="36"/>
      <c r="C78" s="40"/>
      <c r="D78" s="37"/>
      <c r="E78" s="41"/>
      <c r="F78" s="42"/>
    </row>
    <row r="79" customFormat="false" ht="15" hidden="false" customHeight="false" outlineLevel="0" collapsed="false">
      <c r="A79" s="35" t="str">
        <f aca="false">IF(B79="","",ROW()-4)</f>
        <v/>
      </c>
      <c r="B79" s="36"/>
      <c r="C79" s="40"/>
      <c r="D79" s="37"/>
      <c r="E79" s="41"/>
      <c r="F79" s="42"/>
    </row>
    <row r="80" customFormat="false" ht="15" hidden="false" customHeight="false" outlineLevel="0" collapsed="false">
      <c r="A80" s="35" t="str">
        <f aca="false">IF(B80="","",ROW()-4)</f>
        <v/>
      </c>
      <c r="B80" s="36"/>
      <c r="C80" s="40"/>
      <c r="D80" s="37"/>
      <c r="E80" s="41"/>
      <c r="F80" s="42"/>
    </row>
    <row r="81" customFormat="false" ht="15" hidden="false" customHeight="false" outlineLevel="0" collapsed="false">
      <c r="A81" s="35" t="str">
        <f aca="false">IF(B81="","",ROW()-4)</f>
        <v/>
      </c>
      <c r="B81" s="36"/>
      <c r="C81" s="40"/>
      <c r="D81" s="37"/>
      <c r="E81" s="41"/>
      <c r="F81" s="42"/>
    </row>
    <row r="82" customFormat="false" ht="15" hidden="false" customHeight="false" outlineLevel="0" collapsed="false">
      <c r="A82" s="35" t="str">
        <f aca="false">IF(B82="","",ROW()-4)</f>
        <v/>
      </c>
      <c r="B82" s="36"/>
      <c r="C82" s="40"/>
      <c r="D82" s="37"/>
      <c r="E82" s="41"/>
      <c r="F82" s="42"/>
    </row>
    <row r="83" customFormat="false" ht="15" hidden="false" customHeight="false" outlineLevel="0" collapsed="false">
      <c r="A83" s="35" t="str">
        <f aca="false">IF(B83="","",ROW()-4)</f>
        <v/>
      </c>
      <c r="B83" s="36"/>
      <c r="C83" s="40"/>
      <c r="D83" s="37"/>
      <c r="E83" s="41"/>
      <c r="F83" s="42"/>
    </row>
    <row r="84" customFormat="false" ht="15" hidden="false" customHeight="false" outlineLevel="0" collapsed="false">
      <c r="A84" s="35" t="str">
        <f aca="false">IF(B84="","",ROW()-4)</f>
        <v/>
      </c>
      <c r="B84" s="36"/>
      <c r="C84" s="40"/>
      <c r="D84" s="37"/>
      <c r="E84" s="41"/>
      <c r="F84" s="42"/>
    </row>
    <row r="85" customFormat="false" ht="15" hidden="false" customHeight="false" outlineLevel="0" collapsed="false">
      <c r="A85" s="35" t="str">
        <f aca="false">IF(B85="","",ROW()-4)</f>
        <v/>
      </c>
      <c r="B85" s="36"/>
      <c r="C85" s="40"/>
      <c r="D85" s="37"/>
      <c r="E85" s="41"/>
      <c r="F85" s="42"/>
    </row>
    <row r="86" customFormat="false" ht="15" hidden="false" customHeight="false" outlineLevel="0" collapsed="false">
      <c r="A86" s="35" t="str">
        <f aca="false">IF(B86="","",ROW()-4)</f>
        <v/>
      </c>
      <c r="B86" s="36"/>
      <c r="C86" s="40"/>
      <c r="D86" s="37"/>
      <c r="E86" s="41"/>
      <c r="F86" s="42"/>
    </row>
    <row r="87" customFormat="false" ht="15" hidden="false" customHeight="false" outlineLevel="0" collapsed="false">
      <c r="A87" s="35" t="str">
        <f aca="false">IF(B87="","",ROW()-4)</f>
        <v/>
      </c>
      <c r="B87" s="36"/>
      <c r="C87" s="40"/>
      <c r="D87" s="37"/>
      <c r="E87" s="41"/>
      <c r="F87" s="42"/>
    </row>
    <row r="88" customFormat="false" ht="15" hidden="false" customHeight="false" outlineLevel="0" collapsed="false">
      <c r="A88" s="35" t="str">
        <f aca="false">IF(B88="","",ROW()-4)</f>
        <v/>
      </c>
      <c r="B88" s="36"/>
      <c r="C88" s="40"/>
      <c r="D88" s="37"/>
      <c r="E88" s="41"/>
      <c r="F88" s="42"/>
    </row>
    <row r="89" customFormat="false" ht="15" hidden="false" customHeight="false" outlineLevel="0" collapsed="false">
      <c r="A89" s="35" t="str">
        <f aca="false">IF(B89="","",ROW()-4)</f>
        <v/>
      </c>
      <c r="B89" s="36"/>
      <c r="C89" s="40"/>
      <c r="D89" s="37"/>
      <c r="E89" s="41"/>
      <c r="F89" s="42"/>
    </row>
    <row r="90" customFormat="false" ht="15" hidden="false" customHeight="false" outlineLevel="0" collapsed="false">
      <c r="A90" s="35" t="str">
        <f aca="false">IF(B90="","",ROW()-4)</f>
        <v/>
      </c>
      <c r="B90" s="36"/>
      <c r="C90" s="40"/>
      <c r="D90" s="37"/>
      <c r="E90" s="41"/>
      <c r="F90" s="42"/>
    </row>
    <row r="91" customFormat="false" ht="15" hidden="false" customHeight="false" outlineLevel="0" collapsed="false">
      <c r="A91" s="35" t="str">
        <f aca="false">IF(B91="","",ROW()-4)</f>
        <v/>
      </c>
      <c r="B91" s="36"/>
      <c r="C91" s="40"/>
      <c r="D91" s="37"/>
      <c r="E91" s="41"/>
      <c r="F91" s="42"/>
    </row>
    <row r="92" customFormat="false" ht="15" hidden="false" customHeight="false" outlineLevel="0" collapsed="false">
      <c r="A92" s="35" t="str">
        <f aca="false">IF(B92="","",ROW()-4)</f>
        <v/>
      </c>
      <c r="B92" s="36"/>
      <c r="C92" s="40"/>
      <c r="D92" s="37"/>
      <c r="E92" s="41"/>
      <c r="F92" s="42"/>
    </row>
    <row r="93" customFormat="false" ht="15" hidden="false" customHeight="false" outlineLevel="0" collapsed="false">
      <c r="A93" s="35" t="str">
        <f aca="false">IF(B93="","",ROW()-4)</f>
        <v/>
      </c>
      <c r="B93" s="36"/>
      <c r="C93" s="40"/>
      <c r="D93" s="37"/>
      <c r="E93" s="41"/>
      <c r="F93" s="42"/>
    </row>
    <row r="94" customFormat="false" ht="15" hidden="false" customHeight="false" outlineLevel="0" collapsed="false">
      <c r="A94" s="35" t="str">
        <f aca="false">IF(B94="","",ROW()-4)</f>
        <v/>
      </c>
      <c r="B94" s="36"/>
      <c r="C94" s="40"/>
      <c r="D94" s="37"/>
      <c r="E94" s="41"/>
      <c r="F94" s="42"/>
    </row>
    <row r="95" customFormat="false" ht="15" hidden="false" customHeight="false" outlineLevel="0" collapsed="false">
      <c r="A95" s="35" t="str">
        <f aca="false">IF(B95="","",ROW()-4)</f>
        <v/>
      </c>
      <c r="B95" s="36"/>
      <c r="C95" s="40"/>
      <c r="D95" s="37"/>
      <c r="E95" s="41"/>
      <c r="F95" s="42"/>
    </row>
    <row r="96" customFormat="false" ht="15" hidden="false" customHeight="false" outlineLevel="0" collapsed="false">
      <c r="A96" s="35" t="str">
        <f aca="false">IF(B96="","",ROW()-4)</f>
        <v/>
      </c>
      <c r="B96" s="36"/>
      <c r="C96" s="40"/>
      <c r="D96" s="37"/>
      <c r="E96" s="41"/>
      <c r="F96" s="42"/>
    </row>
    <row r="97" customFormat="false" ht="15" hidden="false" customHeight="false" outlineLevel="0" collapsed="false">
      <c r="A97" s="35" t="str">
        <f aca="false">IF(B97="","",ROW()-4)</f>
        <v/>
      </c>
      <c r="B97" s="36"/>
      <c r="C97" s="40"/>
      <c r="D97" s="37"/>
      <c r="E97" s="41"/>
      <c r="F97" s="42"/>
    </row>
    <row r="98" customFormat="false" ht="15" hidden="false" customHeight="false" outlineLevel="0" collapsed="false">
      <c r="A98" s="35" t="str">
        <f aca="false">IF(B98="","",ROW()-4)</f>
        <v/>
      </c>
      <c r="B98" s="36"/>
      <c r="C98" s="40"/>
      <c r="D98" s="37"/>
      <c r="E98" s="41"/>
      <c r="F98" s="42"/>
    </row>
    <row r="99" customFormat="false" ht="15" hidden="false" customHeight="false" outlineLevel="0" collapsed="false">
      <c r="A99" s="35" t="str">
        <f aca="false">IF(B99="","",ROW()-4)</f>
        <v/>
      </c>
      <c r="B99" s="36"/>
      <c r="C99" s="40"/>
      <c r="D99" s="37"/>
      <c r="E99" s="41"/>
      <c r="F99" s="42"/>
    </row>
    <row r="100" customFormat="false" ht="15" hidden="false" customHeight="false" outlineLevel="0" collapsed="false">
      <c r="A100" s="35" t="str">
        <f aca="false">IF(B100="","",ROW()-4)</f>
        <v/>
      </c>
      <c r="B100" s="36"/>
      <c r="C100" s="40"/>
      <c r="D100" s="37"/>
      <c r="E100" s="41"/>
      <c r="F100" s="42"/>
    </row>
    <row r="101" customFormat="false" ht="15" hidden="false" customHeight="false" outlineLevel="0" collapsed="false">
      <c r="A101" s="35" t="str">
        <f aca="false">IF(B101="","",ROW()-4)</f>
        <v/>
      </c>
      <c r="B101" s="36"/>
      <c r="C101" s="40"/>
      <c r="D101" s="37"/>
      <c r="E101" s="41"/>
      <c r="F101" s="42"/>
    </row>
    <row r="102" customFormat="false" ht="15" hidden="false" customHeight="false" outlineLevel="0" collapsed="false">
      <c r="A102" s="35" t="str">
        <f aca="false">IF(B102="","",ROW()-4)</f>
        <v/>
      </c>
      <c r="B102" s="36"/>
      <c r="C102" s="40"/>
      <c r="D102" s="37"/>
      <c r="E102" s="41"/>
      <c r="F102" s="42"/>
    </row>
    <row r="103" customFormat="false" ht="15" hidden="false" customHeight="false" outlineLevel="0" collapsed="false">
      <c r="A103" s="35" t="str">
        <f aca="false">IF(B103="","",ROW()-4)</f>
        <v/>
      </c>
      <c r="B103" s="36"/>
      <c r="C103" s="40"/>
      <c r="D103" s="37"/>
      <c r="E103" s="41"/>
      <c r="F103" s="42"/>
    </row>
    <row r="104" customFormat="false" ht="15" hidden="false" customHeight="false" outlineLevel="0" collapsed="false">
      <c r="A104" s="35" t="str">
        <f aca="false">IF(B104="","",ROW()-4)</f>
        <v/>
      </c>
      <c r="B104" s="36"/>
      <c r="C104" s="40"/>
      <c r="D104" s="37"/>
      <c r="E104" s="41"/>
      <c r="F104" s="42"/>
    </row>
  </sheetData>
  <mergeCells count="2">
    <mergeCell ref="A2:F2"/>
    <mergeCell ref="A3:F3"/>
  </mergeCells>
  <dataValidations count="2">
    <dataValidation allowBlank="true" errorStyle="stop" operator="between" showDropDown="false" showErrorMessage="false" showInputMessage="false" sqref="D5:D104" type="list">
      <formula1>Lists!$G$2:$G$13</formula1>
      <formula2>0</formula2>
    </dataValidation>
    <dataValidation allowBlank="true" errorStyle="stop" operator="between" showDropDown="false" showErrorMessage="false" showInputMessage="false" sqref="F5:F104" type="list">
      <formula1>Lists!$D$2:$D$7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X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4" min="3" style="0" width="9"/>
    <col collapsed="false" customWidth="true" hidden="false" outlineLevel="0" max="5" min="5" style="0" width="7"/>
    <col collapsed="false" customWidth="true" hidden="false" outlineLevel="0" max="6" min="6" style="0" width="13"/>
    <col collapsed="false" customWidth="true" hidden="false" outlineLevel="0" max="7" min="7" style="0" width="8"/>
    <col collapsed="false" customWidth="true" hidden="false" outlineLevel="0" max="8" min="8" style="0" width="15"/>
    <col collapsed="false" customWidth="true" hidden="false" outlineLevel="0" max="9" min="9" style="0" width="7"/>
    <col collapsed="false" customWidth="true" hidden="false" outlineLevel="0" max="12" min="10" style="0" width="11"/>
    <col collapsed="false" customWidth="true" hidden="false" outlineLevel="0" max="13" min="13" style="0" width="22"/>
    <col collapsed="false" customWidth="true" hidden="false" outlineLevel="0" max="14" min="14" style="0" width="10"/>
    <col collapsed="false" customWidth="true" hidden="false" outlineLevel="0" max="15" min="15" style="0" width="20"/>
    <col collapsed="false" customWidth="true" hidden="false" outlineLevel="0" max="16" min="16" style="0" width="34"/>
    <col collapsed="false" customWidth="true" hidden="false" outlineLevel="0" max="17" min="17" style="0" width="2"/>
    <col collapsed="false" customWidth="true" hidden="false" outlineLevel="0" max="18" min="18" style="0" width="15"/>
    <col collapsed="false" customWidth="true" hidden="false" outlineLevel="0" max="19" min="19" style="0" width="13"/>
    <col collapsed="false" customWidth="true" hidden="false" outlineLevel="0" max="20" min="20" style="0" width="26"/>
    <col collapsed="false" customWidth="true" hidden="false" outlineLevel="0" max="21" min="21" style="0" width="10"/>
    <col collapsed="false" customWidth="true" hidden="false" outlineLevel="0" max="23" min="22" style="0" width="14"/>
    <col collapsed="false" customWidth="true" hidden="false" outlineLevel="0" max="24" min="24" style="0" width="13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117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customFormat="false" ht="15" hidden="false" customHeight="false" outlineLevel="0" collapsed="false">
      <c r="O3" s="43" t="s">
        <v>118</v>
      </c>
    </row>
    <row r="4" customFormat="false" ht="19.5" hidden="false" customHeight="true" outlineLevel="0" collapsed="false">
      <c r="A4" s="44" t="s">
        <v>119</v>
      </c>
      <c r="B4" s="44"/>
      <c r="C4" s="26" t="s">
        <v>120</v>
      </c>
      <c r="D4" s="26"/>
      <c r="E4" s="26"/>
      <c r="F4" s="26"/>
      <c r="G4" s="26"/>
      <c r="O4" s="45" t="s">
        <v>121</v>
      </c>
      <c r="P4" s="46" t="str">
        <f aca="false">IFERROR(INDEX(Vendors!$C$5:$C$54,MATCH($C$6,Vendors!$B$5:$B$54,0)),"")</f>
        <v>Focal Point, Ludhiana - 141010</v>
      </c>
    </row>
    <row r="5" customFormat="false" ht="19.5" hidden="false" customHeight="true" outlineLevel="0" collapsed="false">
      <c r="A5" s="44" t="s">
        <v>122</v>
      </c>
      <c r="B5" s="44"/>
      <c r="C5" s="47" t="n">
        <v>46300</v>
      </c>
      <c r="D5" s="47"/>
      <c r="E5" s="47"/>
      <c r="F5" s="47"/>
      <c r="G5" s="47"/>
      <c r="O5" s="45" t="s">
        <v>123</v>
      </c>
      <c r="P5" s="46" t="str">
        <f aca="false">IFERROR(INDEX(Vendors!$D$5:$D$54,MATCH($C$6,Vendors!$B$5:$B$54,0)),"")</f>
        <v>03AAHFS5678L1Z2</v>
      </c>
    </row>
    <row r="6" customFormat="false" ht="19.5" hidden="false" customHeight="true" outlineLevel="0" collapsed="false">
      <c r="A6" s="44" t="s">
        <v>124</v>
      </c>
      <c r="B6" s="44"/>
      <c r="C6" s="26" t="s">
        <v>77</v>
      </c>
      <c r="D6" s="26"/>
      <c r="E6" s="26"/>
      <c r="F6" s="26"/>
      <c r="G6" s="26"/>
      <c r="O6" s="45" t="s">
        <v>125</v>
      </c>
      <c r="P6" s="46" t="str">
        <f aca="false">IFERROR(INDEX(Vendors!$E$5:$E$54,MATCH($C$6,Vendors!$B$5:$B$54,0)),"")</f>
        <v>Punjab</v>
      </c>
    </row>
    <row r="7" customFormat="false" ht="19.5" hidden="false" customHeight="true" outlineLevel="0" collapsed="false">
      <c r="A7" s="44" t="s">
        <v>126</v>
      </c>
      <c r="B7" s="44"/>
      <c r="C7" s="26" t="s">
        <v>127</v>
      </c>
      <c r="D7" s="26"/>
      <c r="E7" s="26"/>
      <c r="F7" s="26"/>
      <c r="G7" s="26"/>
      <c r="O7" s="45" t="s">
        <v>128</v>
      </c>
      <c r="P7" s="46" t="str">
        <f aca="false">IFERROR(INDEX(Vendors!$F$5:$F$54,MATCH($C$6,Vendors!$B$5:$B$54,0)),"")</f>
        <v>03</v>
      </c>
    </row>
    <row r="8" customFormat="false" ht="19.5" hidden="false" customHeight="true" outlineLevel="0" collapsed="false">
      <c r="A8" s="44" t="s">
        <v>129</v>
      </c>
      <c r="B8" s="44"/>
      <c r="C8" s="47" t="n">
        <v>46310</v>
      </c>
      <c r="D8" s="47"/>
      <c r="E8" s="47"/>
      <c r="F8" s="47"/>
      <c r="G8" s="47"/>
      <c r="O8" s="45" t="s">
        <v>130</v>
      </c>
      <c r="P8" s="46" t="str">
        <f aca="false">IFERROR(INDEX(Vendors!$G$5:$G$54,MATCH($C$6,Vendors!$B$5:$B$54,0)),"")</f>
        <v>Ravi, +91 98140 11111</v>
      </c>
    </row>
    <row r="9" customFormat="false" ht="19.5" hidden="false" customHeight="true" outlineLevel="0" collapsed="false">
      <c r="A9" s="44" t="s">
        <v>131</v>
      </c>
      <c r="B9" s="44"/>
      <c r="C9" s="26" t="str">
        <f aca="false">'Company Details'!C10</f>
        <v>Store, Plot 21, Industrial Area, Phase II, Hoshiarpur - 146001</v>
      </c>
      <c r="D9" s="26"/>
      <c r="E9" s="26"/>
      <c r="F9" s="26"/>
      <c r="G9" s="26"/>
      <c r="H9" s="48" t="s">
        <v>132</v>
      </c>
      <c r="I9" s="48"/>
      <c r="J9" s="48"/>
      <c r="K9" s="48"/>
      <c r="L9" s="48"/>
      <c r="M9" s="48"/>
      <c r="O9" s="45" t="s">
        <v>133</v>
      </c>
      <c r="P9" s="46" t="str">
        <f aca="false">IFERROR(INDEX(Vendors!$H$5:$H$54,MATCH($C$6,Vendors!$B$5:$B$54,0)),"")</f>
        <v>Small</v>
      </c>
    </row>
    <row r="10" customFormat="false" ht="19.5" hidden="false" customHeight="true" outlineLevel="0" collapsed="false">
      <c r="A10" s="44" t="s">
        <v>75</v>
      </c>
      <c r="B10" s="44"/>
      <c r="C10" s="26" t="str">
        <f aca="false">IFERROR(INDEX(Vendors!$I$5:$I$54,MATCH(C6,Vendors!$B$5:$B$54,0)),"")</f>
        <v>30 days</v>
      </c>
      <c r="D10" s="26"/>
      <c r="E10" s="26"/>
      <c r="F10" s="26"/>
      <c r="G10" s="26"/>
      <c r="H10" s="48" t="s">
        <v>134</v>
      </c>
      <c r="I10" s="48"/>
      <c r="J10" s="48"/>
      <c r="K10" s="48"/>
      <c r="L10" s="48"/>
      <c r="M10" s="48"/>
      <c r="O10" s="45" t="s">
        <v>135</v>
      </c>
      <c r="P10" s="46" t="str">
        <f aca="false">IF(P7="","",IF(P7='Company Details'!$C$13,"Intra-state (CGST + SGST/UTGST)","Inter-state (IGST)"))</f>
        <v>Intra-state (CGST + SGST/UTGST)</v>
      </c>
    </row>
    <row r="11" customFormat="false" ht="19.5" hidden="false" customHeight="true" outlineLevel="0" collapsed="false">
      <c r="A11" s="44" t="s">
        <v>136</v>
      </c>
      <c r="B11" s="44"/>
      <c r="C11" s="49" t="n">
        <v>1500</v>
      </c>
      <c r="D11" s="49"/>
      <c r="E11" s="49"/>
      <c r="F11" s="49"/>
      <c r="G11" s="49"/>
    </row>
    <row r="12" customFormat="false" ht="19.5" hidden="false" customHeight="true" outlineLevel="0" collapsed="false">
      <c r="A12" s="44" t="s">
        <v>137</v>
      </c>
      <c r="B12" s="44"/>
      <c r="C12" s="50" t="n">
        <v>0.18</v>
      </c>
      <c r="D12" s="50"/>
      <c r="E12" s="50"/>
      <c r="F12" s="50"/>
      <c r="G12" s="50"/>
    </row>
    <row r="13" customFormat="false" ht="30" hidden="false" customHeight="true" outlineLevel="0" collapsed="false">
      <c r="A13" s="44" t="s">
        <v>138</v>
      </c>
      <c r="B13" s="44"/>
      <c r="C13" s="26" t="s">
        <v>139</v>
      </c>
      <c r="D13" s="26"/>
      <c r="E13" s="26"/>
      <c r="F13" s="26"/>
      <c r="G13" s="26"/>
    </row>
    <row r="15" customFormat="false" ht="16.15" hidden="false" customHeight="false" outlineLevel="0" collapsed="false">
      <c r="A15" s="51" t="s">
        <v>140</v>
      </c>
    </row>
    <row r="16" customFormat="false" ht="33.75" hidden="false" customHeight="true" outlineLevel="0" collapsed="false">
      <c r="A16" s="34" t="s">
        <v>69</v>
      </c>
      <c r="B16" s="52" t="s">
        <v>141</v>
      </c>
      <c r="C16" s="34" t="s">
        <v>142</v>
      </c>
      <c r="D16" s="52" t="s">
        <v>143</v>
      </c>
      <c r="E16" s="34" t="s">
        <v>100</v>
      </c>
      <c r="F16" s="52" t="s">
        <v>144</v>
      </c>
      <c r="G16" s="52" t="s">
        <v>145</v>
      </c>
      <c r="H16" s="34" t="s">
        <v>146</v>
      </c>
      <c r="I16" s="34" t="s">
        <v>147</v>
      </c>
      <c r="J16" s="34" t="s">
        <v>148</v>
      </c>
      <c r="K16" s="34" t="s">
        <v>149</v>
      </c>
      <c r="L16" s="34" t="s">
        <v>150</v>
      </c>
      <c r="M16" s="52" t="s">
        <v>151</v>
      </c>
      <c r="N16" s="53" t="s">
        <v>152</v>
      </c>
    </row>
    <row r="17" customFormat="false" ht="15" hidden="false" customHeight="false" outlineLevel="0" collapsed="false">
      <c r="A17" s="35" t="n">
        <f aca="false">IF(B17="","",ROW()-16)</f>
        <v>1</v>
      </c>
      <c r="B17" s="54" t="s">
        <v>103</v>
      </c>
      <c r="C17" s="55" t="str">
        <f aca="false">IF(B17="","",IFERROR(INDEX(Items!$C$5:$C$104,MATCH($B17,Items!$B$5:$B$104,0)),""))</f>
        <v>7214</v>
      </c>
      <c r="D17" s="56" t="n">
        <v>1500</v>
      </c>
      <c r="E17" s="55" t="str">
        <f aca="false">IF(B17="","",IFERROR(INDEX(Items!$D$5:$D$104,MATCH($B17,Items!$B$5:$B$104,0)),""))</f>
        <v>Kg</v>
      </c>
      <c r="F17" s="57"/>
      <c r="G17" s="58" t="n">
        <v>0.02</v>
      </c>
      <c r="H17" s="59" t="n">
        <f aca="false">IF(B17="",0,ROUND(N(D17)*IF(N(F17)&gt;0,F17,IFERROR(INDEX(Items!$E$5:$E$104,MATCH($B17,Items!$B$5:$B$104,0)),0))*(1-N(G17)),2))</f>
        <v>91140</v>
      </c>
      <c r="I17" s="60" t="n">
        <f aca="false">IF(B17="","",IFERROR(INDEX(Items!$F$5:$F$104,MATCH($B17,Items!$B$5:$B$104,0)),0))</f>
        <v>0.18</v>
      </c>
      <c r="J17" s="61" t="n">
        <f aca="false">IF(B17="",0,IF($P$7='Company Details'!$C$13,ROUND(H17*N(I17)/2,2),0))</f>
        <v>8202.6</v>
      </c>
      <c r="K17" s="61" t="n">
        <f aca="false">IF(B17="",0,IF($P$7='Company Details'!$C$13,ROUND(H17*N(I17)/2,2),0))</f>
        <v>8202.6</v>
      </c>
      <c r="L17" s="61" t="n">
        <f aca="false">IF(B17="",0,IF($P$7='Company Details'!$C$13,0,ROUND(H17*N(I17),2)))</f>
        <v>0</v>
      </c>
      <c r="M17" s="54" t="s">
        <v>153</v>
      </c>
      <c r="N17" s="62" t="n">
        <f aca="false">IF(B17="","",IF(N(F17)&gt;0,F17,IFERROR(INDEX(Items!$E$5:$E$104,MATCH($B17,Items!$B$5:$B$104,0)),0)))</f>
        <v>62</v>
      </c>
    </row>
    <row r="18" customFormat="false" ht="15" hidden="false" customHeight="false" outlineLevel="0" collapsed="false">
      <c r="A18" s="35" t="n">
        <f aca="false">IF(B18="","",ROW()-16)</f>
        <v>2</v>
      </c>
      <c r="B18" s="54" t="s">
        <v>111</v>
      </c>
      <c r="C18" s="55" t="str">
        <f aca="false">IF(B18="","",IFERROR(INDEX(Items!$C$5:$C$104,MATCH($B18,Items!$B$5:$B$104,0)),""))</f>
        <v>2710</v>
      </c>
      <c r="D18" s="56" t="n">
        <v>40</v>
      </c>
      <c r="E18" s="55" t="str">
        <f aca="false">IF(B18="","",IFERROR(INDEX(Items!$D$5:$D$104,MATCH($B18,Items!$B$5:$B$104,0)),""))</f>
        <v>Ltr</v>
      </c>
      <c r="F18" s="57" t="n">
        <v>180</v>
      </c>
      <c r="G18" s="58"/>
      <c r="H18" s="59" t="n">
        <f aca="false">IF(B18="",0,ROUND(N(D18)*IF(N(F18)&gt;0,F18,IFERROR(INDEX(Items!$E$5:$E$104,MATCH($B18,Items!$B$5:$B$104,0)),0))*(1-N(G18)),2))</f>
        <v>7200</v>
      </c>
      <c r="I18" s="60" t="n">
        <f aca="false">IF(B18="","",IFERROR(INDEX(Items!$F$5:$F$104,MATCH($B18,Items!$B$5:$B$104,0)),0))</f>
        <v>0.18</v>
      </c>
      <c r="J18" s="61" t="n">
        <f aca="false">IF(B18="",0,IF($P$7='Company Details'!$C$13,ROUND(H18*N(I18)/2,2),0))</f>
        <v>648</v>
      </c>
      <c r="K18" s="61" t="n">
        <f aca="false">IF(B18="",0,IF($P$7='Company Details'!$C$13,ROUND(H18*N(I18)/2,2),0))</f>
        <v>648</v>
      </c>
      <c r="L18" s="61" t="n">
        <f aca="false">IF(B18="",0,IF($P$7='Company Details'!$C$13,0,ROUND(H18*N(I18),2)))</f>
        <v>0</v>
      </c>
      <c r="M18" s="54"/>
      <c r="N18" s="62" t="n">
        <f aca="false">IF(B18="","",IF(N(F18)&gt;0,F18,IFERROR(INDEX(Items!$E$5:$E$104,MATCH($B18,Items!$B$5:$B$104,0)),0)))</f>
        <v>180</v>
      </c>
    </row>
    <row r="19" customFormat="false" ht="15" hidden="false" customHeight="false" outlineLevel="0" collapsed="false">
      <c r="A19" s="35" t="n">
        <f aca="false">IF(B19="","",ROW()-16)</f>
        <v>3</v>
      </c>
      <c r="B19" s="54" t="s">
        <v>114</v>
      </c>
      <c r="C19" s="55" t="str">
        <f aca="false">IF(B19="","",IFERROR(INDEX(Items!$C$5:$C$104,MATCH($B19,Items!$B$5:$B$104,0)),""))</f>
        <v>6116</v>
      </c>
      <c r="D19" s="56" t="n">
        <v>25</v>
      </c>
      <c r="E19" s="55" t="str">
        <f aca="false">IF(B19="","",IFERROR(INDEX(Items!$D$5:$D$104,MATCH($B19,Items!$B$5:$B$104,0)),""))</f>
        <v>Pack</v>
      </c>
      <c r="F19" s="57"/>
      <c r="G19" s="58"/>
      <c r="H19" s="59" t="n">
        <f aca="false">IF(B19="",0,ROUND(N(D19)*IF(N(F19)&gt;0,F19,IFERROR(INDEX(Items!$E$5:$E$104,MATCH($B19,Items!$B$5:$B$104,0)),0))*(1-N(G19)),2))</f>
        <v>10500</v>
      </c>
      <c r="I19" s="60" t="n">
        <f aca="false">IF(B19="","",IFERROR(INDEX(Items!$F$5:$F$104,MATCH($B19,Items!$B$5:$B$104,0)),0))</f>
        <v>0.05</v>
      </c>
      <c r="J19" s="61" t="n">
        <f aca="false">IF(B19="",0,IF($P$7='Company Details'!$C$13,ROUND(H19*N(I19)/2,2),0))</f>
        <v>262.5</v>
      </c>
      <c r="K19" s="61" t="n">
        <f aca="false">IF(B19="",0,IF($P$7='Company Details'!$C$13,ROUND(H19*N(I19)/2,2),0))</f>
        <v>262.5</v>
      </c>
      <c r="L19" s="61" t="n">
        <f aca="false">IF(B19="",0,IF($P$7='Company Details'!$C$13,0,ROUND(H19*N(I19),2)))</f>
        <v>0</v>
      </c>
      <c r="M19" s="54" t="s">
        <v>154</v>
      </c>
      <c r="N19" s="62" t="n">
        <f aca="false">IF(B19="","",IF(N(F19)&gt;0,F19,IFERROR(INDEX(Items!$E$5:$E$104,MATCH($B19,Items!$B$5:$B$104,0)),0)))</f>
        <v>420</v>
      </c>
    </row>
    <row r="20" customFormat="false" ht="15" hidden="false" customHeight="false" outlineLevel="0" collapsed="false">
      <c r="A20" s="35" t="str">
        <f aca="false">IF(B20="","",ROW()-16)</f>
        <v/>
      </c>
      <c r="B20" s="54"/>
      <c r="C20" s="55" t="str">
        <f aca="false">IF(B20="","",IFERROR(INDEX(Items!$C$5:$C$104,MATCH($B20,Items!$B$5:$B$104,0)),""))</f>
        <v/>
      </c>
      <c r="D20" s="56"/>
      <c r="E20" s="55" t="str">
        <f aca="false">IF(B20="","",IFERROR(INDEX(Items!$D$5:$D$104,MATCH($B20,Items!$B$5:$B$104,0)),""))</f>
        <v/>
      </c>
      <c r="F20" s="57"/>
      <c r="G20" s="58"/>
      <c r="H20" s="59" t="n">
        <f aca="false">IF(B20="",0,ROUND(N(D20)*IF(N(F20)&gt;0,F20,IFERROR(INDEX(Items!$E$5:$E$104,MATCH($B20,Items!$B$5:$B$104,0)),0))*(1-N(G20)),2))</f>
        <v>0</v>
      </c>
      <c r="I20" s="60" t="str">
        <f aca="false">IF(B20="","",IFERROR(INDEX(Items!$F$5:$F$104,MATCH($B20,Items!$B$5:$B$104,0)),0))</f>
        <v/>
      </c>
      <c r="J20" s="61" t="n">
        <f aca="false">IF(B20="",0,IF($P$7='Company Details'!$C$13,ROUND(H20*N(I20)/2,2),0))</f>
        <v>0</v>
      </c>
      <c r="K20" s="61" t="n">
        <f aca="false">IF(B20="",0,IF($P$7='Company Details'!$C$13,ROUND(H20*N(I20)/2,2),0))</f>
        <v>0</v>
      </c>
      <c r="L20" s="61" t="n">
        <f aca="false">IF(B20="",0,IF($P$7='Company Details'!$C$13,0,ROUND(H20*N(I20),2)))</f>
        <v>0</v>
      </c>
      <c r="M20" s="54"/>
      <c r="N20" s="62" t="str">
        <f aca="false">IF(B20="","",IF(N(F20)&gt;0,F20,IFERROR(INDEX(Items!$E$5:$E$104,MATCH($B20,Items!$B$5:$B$104,0)),0)))</f>
        <v/>
      </c>
    </row>
    <row r="21" customFormat="false" ht="15" hidden="false" customHeight="false" outlineLevel="0" collapsed="false">
      <c r="A21" s="35" t="str">
        <f aca="false">IF(B21="","",ROW()-16)</f>
        <v/>
      </c>
      <c r="B21" s="54"/>
      <c r="C21" s="55" t="str">
        <f aca="false">IF(B21="","",IFERROR(INDEX(Items!$C$5:$C$104,MATCH($B21,Items!$B$5:$B$104,0)),""))</f>
        <v/>
      </c>
      <c r="D21" s="56"/>
      <c r="E21" s="55" t="str">
        <f aca="false">IF(B21="","",IFERROR(INDEX(Items!$D$5:$D$104,MATCH($B21,Items!$B$5:$B$104,0)),""))</f>
        <v/>
      </c>
      <c r="F21" s="57"/>
      <c r="G21" s="58"/>
      <c r="H21" s="59" t="n">
        <f aca="false">IF(B21="",0,ROUND(N(D21)*IF(N(F21)&gt;0,F21,IFERROR(INDEX(Items!$E$5:$E$104,MATCH($B21,Items!$B$5:$B$104,0)),0))*(1-N(G21)),2))</f>
        <v>0</v>
      </c>
      <c r="I21" s="60" t="str">
        <f aca="false">IF(B21="","",IFERROR(INDEX(Items!$F$5:$F$104,MATCH($B21,Items!$B$5:$B$104,0)),0))</f>
        <v/>
      </c>
      <c r="J21" s="61" t="n">
        <f aca="false">IF(B21="",0,IF($P$7='Company Details'!$C$13,ROUND(H21*N(I21)/2,2),0))</f>
        <v>0</v>
      </c>
      <c r="K21" s="61" t="n">
        <f aca="false">IF(B21="",0,IF($P$7='Company Details'!$C$13,ROUND(H21*N(I21)/2,2),0))</f>
        <v>0</v>
      </c>
      <c r="L21" s="61" t="n">
        <f aca="false">IF(B21="",0,IF($P$7='Company Details'!$C$13,0,ROUND(H21*N(I21),2)))</f>
        <v>0</v>
      </c>
      <c r="M21" s="54"/>
      <c r="N21" s="62" t="str">
        <f aca="false">IF(B21="","",IF(N(F21)&gt;0,F21,IFERROR(INDEX(Items!$E$5:$E$104,MATCH($B21,Items!$B$5:$B$104,0)),0)))</f>
        <v/>
      </c>
    </row>
    <row r="22" customFormat="false" ht="15" hidden="false" customHeight="false" outlineLevel="0" collapsed="false">
      <c r="A22" s="35" t="str">
        <f aca="false">IF(B22="","",ROW()-16)</f>
        <v/>
      </c>
      <c r="B22" s="54"/>
      <c r="C22" s="55" t="str">
        <f aca="false">IF(B22="","",IFERROR(INDEX(Items!$C$5:$C$104,MATCH($B22,Items!$B$5:$B$104,0)),""))</f>
        <v/>
      </c>
      <c r="D22" s="56"/>
      <c r="E22" s="55" t="str">
        <f aca="false">IF(B22="","",IFERROR(INDEX(Items!$D$5:$D$104,MATCH($B22,Items!$B$5:$B$104,0)),""))</f>
        <v/>
      </c>
      <c r="F22" s="57"/>
      <c r="G22" s="58"/>
      <c r="H22" s="59" t="n">
        <f aca="false">IF(B22="",0,ROUND(N(D22)*IF(N(F22)&gt;0,F22,IFERROR(INDEX(Items!$E$5:$E$104,MATCH($B22,Items!$B$5:$B$104,0)),0))*(1-N(G22)),2))</f>
        <v>0</v>
      </c>
      <c r="I22" s="60" t="str">
        <f aca="false">IF(B22="","",IFERROR(INDEX(Items!$F$5:$F$104,MATCH($B22,Items!$B$5:$B$104,0)),0))</f>
        <v/>
      </c>
      <c r="J22" s="61" t="n">
        <f aca="false">IF(B22="",0,IF($P$7='Company Details'!$C$13,ROUND(H22*N(I22)/2,2),0))</f>
        <v>0</v>
      </c>
      <c r="K22" s="61" t="n">
        <f aca="false">IF(B22="",0,IF($P$7='Company Details'!$C$13,ROUND(H22*N(I22)/2,2),0))</f>
        <v>0</v>
      </c>
      <c r="L22" s="61" t="n">
        <f aca="false">IF(B22="",0,IF($P$7='Company Details'!$C$13,0,ROUND(H22*N(I22),2)))</f>
        <v>0</v>
      </c>
      <c r="M22" s="54"/>
      <c r="N22" s="62" t="str">
        <f aca="false">IF(B22="","",IF(N(F22)&gt;0,F22,IFERROR(INDEX(Items!$E$5:$E$104,MATCH($B22,Items!$B$5:$B$104,0)),0)))</f>
        <v/>
      </c>
    </row>
    <row r="23" customFormat="false" ht="15" hidden="false" customHeight="false" outlineLevel="0" collapsed="false">
      <c r="A23" s="35" t="str">
        <f aca="false">IF(B23="","",ROW()-16)</f>
        <v/>
      </c>
      <c r="B23" s="54"/>
      <c r="C23" s="55" t="str">
        <f aca="false">IF(B23="","",IFERROR(INDEX(Items!$C$5:$C$104,MATCH($B23,Items!$B$5:$B$104,0)),""))</f>
        <v/>
      </c>
      <c r="D23" s="56"/>
      <c r="E23" s="55" t="str">
        <f aca="false">IF(B23="","",IFERROR(INDEX(Items!$D$5:$D$104,MATCH($B23,Items!$B$5:$B$104,0)),""))</f>
        <v/>
      </c>
      <c r="F23" s="57"/>
      <c r="G23" s="58"/>
      <c r="H23" s="59" t="n">
        <f aca="false">IF(B23="",0,ROUND(N(D23)*IF(N(F23)&gt;0,F23,IFERROR(INDEX(Items!$E$5:$E$104,MATCH($B23,Items!$B$5:$B$104,0)),0))*(1-N(G23)),2))</f>
        <v>0</v>
      </c>
      <c r="I23" s="60" t="str">
        <f aca="false">IF(B23="","",IFERROR(INDEX(Items!$F$5:$F$104,MATCH($B23,Items!$B$5:$B$104,0)),0))</f>
        <v/>
      </c>
      <c r="J23" s="61" t="n">
        <f aca="false">IF(B23="",0,IF($P$7='Company Details'!$C$13,ROUND(H23*N(I23)/2,2),0))</f>
        <v>0</v>
      </c>
      <c r="K23" s="61" t="n">
        <f aca="false">IF(B23="",0,IF($P$7='Company Details'!$C$13,ROUND(H23*N(I23)/2,2),0))</f>
        <v>0</v>
      </c>
      <c r="L23" s="61" t="n">
        <f aca="false">IF(B23="",0,IF($P$7='Company Details'!$C$13,0,ROUND(H23*N(I23),2)))</f>
        <v>0</v>
      </c>
      <c r="M23" s="54"/>
      <c r="N23" s="62" t="str">
        <f aca="false">IF(B23="","",IF(N(F23)&gt;0,F23,IFERROR(INDEX(Items!$E$5:$E$104,MATCH($B23,Items!$B$5:$B$104,0)),0)))</f>
        <v/>
      </c>
    </row>
    <row r="24" customFormat="false" ht="15" hidden="false" customHeight="false" outlineLevel="0" collapsed="false">
      <c r="A24" s="35" t="str">
        <f aca="false">IF(B24="","",ROW()-16)</f>
        <v/>
      </c>
      <c r="B24" s="54"/>
      <c r="C24" s="55" t="str">
        <f aca="false">IF(B24="","",IFERROR(INDEX(Items!$C$5:$C$104,MATCH($B24,Items!$B$5:$B$104,0)),""))</f>
        <v/>
      </c>
      <c r="D24" s="56"/>
      <c r="E24" s="55" t="str">
        <f aca="false">IF(B24="","",IFERROR(INDEX(Items!$D$5:$D$104,MATCH($B24,Items!$B$5:$B$104,0)),""))</f>
        <v/>
      </c>
      <c r="F24" s="57"/>
      <c r="G24" s="58"/>
      <c r="H24" s="59" t="n">
        <f aca="false">IF(B24="",0,ROUND(N(D24)*IF(N(F24)&gt;0,F24,IFERROR(INDEX(Items!$E$5:$E$104,MATCH($B24,Items!$B$5:$B$104,0)),0))*(1-N(G24)),2))</f>
        <v>0</v>
      </c>
      <c r="I24" s="60" t="str">
        <f aca="false">IF(B24="","",IFERROR(INDEX(Items!$F$5:$F$104,MATCH($B24,Items!$B$5:$B$104,0)),0))</f>
        <v/>
      </c>
      <c r="J24" s="61" t="n">
        <f aca="false">IF(B24="",0,IF($P$7='Company Details'!$C$13,ROUND(H24*N(I24)/2,2),0))</f>
        <v>0</v>
      </c>
      <c r="K24" s="61" t="n">
        <f aca="false">IF(B24="",0,IF($P$7='Company Details'!$C$13,ROUND(H24*N(I24)/2,2),0))</f>
        <v>0</v>
      </c>
      <c r="L24" s="61" t="n">
        <f aca="false">IF(B24="",0,IF($P$7='Company Details'!$C$13,0,ROUND(H24*N(I24),2)))</f>
        <v>0</v>
      </c>
      <c r="M24" s="54"/>
      <c r="N24" s="62" t="str">
        <f aca="false">IF(B24="","",IF(N(F24)&gt;0,F24,IFERROR(INDEX(Items!$E$5:$E$104,MATCH($B24,Items!$B$5:$B$104,0)),0)))</f>
        <v/>
      </c>
    </row>
    <row r="25" customFormat="false" ht="15" hidden="false" customHeight="false" outlineLevel="0" collapsed="false">
      <c r="A25" s="35" t="str">
        <f aca="false">IF(B25="","",ROW()-16)</f>
        <v/>
      </c>
      <c r="B25" s="54"/>
      <c r="C25" s="55" t="str">
        <f aca="false">IF(B25="","",IFERROR(INDEX(Items!$C$5:$C$104,MATCH($B25,Items!$B$5:$B$104,0)),""))</f>
        <v/>
      </c>
      <c r="D25" s="56"/>
      <c r="E25" s="55" t="str">
        <f aca="false">IF(B25="","",IFERROR(INDEX(Items!$D$5:$D$104,MATCH($B25,Items!$B$5:$B$104,0)),""))</f>
        <v/>
      </c>
      <c r="F25" s="57"/>
      <c r="G25" s="58"/>
      <c r="H25" s="59" t="n">
        <f aca="false">IF(B25="",0,ROUND(N(D25)*IF(N(F25)&gt;0,F25,IFERROR(INDEX(Items!$E$5:$E$104,MATCH($B25,Items!$B$5:$B$104,0)),0))*(1-N(G25)),2))</f>
        <v>0</v>
      </c>
      <c r="I25" s="60" t="str">
        <f aca="false">IF(B25="","",IFERROR(INDEX(Items!$F$5:$F$104,MATCH($B25,Items!$B$5:$B$104,0)),0))</f>
        <v/>
      </c>
      <c r="J25" s="61" t="n">
        <f aca="false">IF(B25="",0,IF($P$7='Company Details'!$C$13,ROUND(H25*N(I25)/2,2),0))</f>
        <v>0</v>
      </c>
      <c r="K25" s="61" t="n">
        <f aca="false">IF(B25="",0,IF($P$7='Company Details'!$C$13,ROUND(H25*N(I25)/2,2),0))</f>
        <v>0</v>
      </c>
      <c r="L25" s="61" t="n">
        <f aca="false">IF(B25="",0,IF($P$7='Company Details'!$C$13,0,ROUND(H25*N(I25),2)))</f>
        <v>0</v>
      </c>
      <c r="M25" s="54"/>
      <c r="N25" s="62" t="str">
        <f aca="false">IF(B25="","",IF(N(F25)&gt;0,F25,IFERROR(INDEX(Items!$E$5:$E$104,MATCH($B25,Items!$B$5:$B$104,0)),0)))</f>
        <v/>
      </c>
    </row>
    <row r="26" customFormat="false" ht="15" hidden="false" customHeight="false" outlineLevel="0" collapsed="false">
      <c r="A26" s="35" t="str">
        <f aca="false">IF(B26="","",ROW()-16)</f>
        <v/>
      </c>
      <c r="B26" s="54"/>
      <c r="C26" s="55" t="str">
        <f aca="false">IF(B26="","",IFERROR(INDEX(Items!$C$5:$C$104,MATCH($B26,Items!$B$5:$B$104,0)),""))</f>
        <v/>
      </c>
      <c r="D26" s="56"/>
      <c r="E26" s="55" t="str">
        <f aca="false">IF(B26="","",IFERROR(INDEX(Items!$D$5:$D$104,MATCH($B26,Items!$B$5:$B$104,0)),""))</f>
        <v/>
      </c>
      <c r="F26" s="57"/>
      <c r="G26" s="58"/>
      <c r="H26" s="59" t="n">
        <f aca="false">IF(B26="",0,ROUND(N(D26)*IF(N(F26)&gt;0,F26,IFERROR(INDEX(Items!$E$5:$E$104,MATCH($B26,Items!$B$5:$B$104,0)),0))*(1-N(G26)),2))</f>
        <v>0</v>
      </c>
      <c r="I26" s="60" t="str">
        <f aca="false">IF(B26="","",IFERROR(INDEX(Items!$F$5:$F$104,MATCH($B26,Items!$B$5:$B$104,0)),0))</f>
        <v/>
      </c>
      <c r="J26" s="61" t="n">
        <f aca="false">IF(B26="",0,IF($P$7='Company Details'!$C$13,ROUND(H26*N(I26)/2,2),0))</f>
        <v>0</v>
      </c>
      <c r="K26" s="61" t="n">
        <f aca="false">IF(B26="",0,IF($P$7='Company Details'!$C$13,ROUND(H26*N(I26)/2,2),0))</f>
        <v>0</v>
      </c>
      <c r="L26" s="61" t="n">
        <f aca="false">IF(B26="",0,IF($P$7='Company Details'!$C$13,0,ROUND(H26*N(I26),2)))</f>
        <v>0</v>
      </c>
      <c r="M26" s="54"/>
      <c r="N26" s="62" t="str">
        <f aca="false">IF(B26="","",IF(N(F26)&gt;0,F26,IFERROR(INDEX(Items!$E$5:$E$104,MATCH($B26,Items!$B$5:$B$104,0)),0)))</f>
        <v/>
      </c>
    </row>
    <row r="27" customFormat="false" ht="15" hidden="false" customHeight="false" outlineLevel="0" collapsed="false">
      <c r="A27" s="35" t="str">
        <f aca="false">IF(B27="","",ROW()-16)</f>
        <v/>
      </c>
      <c r="B27" s="54"/>
      <c r="C27" s="55" t="str">
        <f aca="false">IF(B27="","",IFERROR(INDEX(Items!$C$5:$C$104,MATCH($B27,Items!$B$5:$B$104,0)),""))</f>
        <v/>
      </c>
      <c r="D27" s="56"/>
      <c r="E27" s="55" t="str">
        <f aca="false">IF(B27="","",IFERROR(INDEX(Items!$D$5:$D$104,MATCH($B27,Items!$B$5:$B$104,0)),""))</f>
        <v/>
      </c>
      <c r="F27" s="57"/>
      <c r="G27" s="58"/>
      <c r="H27" s="59" t="n">
        <f aca="false">IF(B27="",0,ROUND(N(D27)*IF(N(F27)&gt;0,F27,IFERROR(INDEX(Items!$E$5:$E$104,MATCH($B27,Items!$B$5:$B$104,0)),0))*(1-N(G27)),2))</f>
        <v>0</v>
      </c>
      <c r="I27" s="60" t="str">
        <f aca="false">IF(B27="","",IFERROR(INDEX(Items!$F$5:$F$104,MATCH($B27,Items!$B$5:$B$104,0)),0))</f>
        <v/>
      </c>
      <c r="J27" s="61" t="n">
        <f aca="false">IF(B27="",0,IF($P$7='Company Details'!$C$13,ROUND(H27*N(I27)/2,2),0))</f>
        <v>0</v>
      </c>
      <c r="K27" s="61" t="n">
        <f aca="false">IF(B27="",0,IF($P$7='Company Details'!$C$13,ROUND(H27*N(I27)/2,2),0))</f>
        <v>0</v>
      </c>
      <c r="L27" s="61" t="n">
        <f aca="false">IF(B27="",0,IF($P$7='Company Details'!$C$13,0,ROUND(H27*N(I27),2)))</f>
        <v>0</v>
      </c>
      <c r="M27" s="54"/>
      <c r="N27" s="62" t="str">
        <f aca="false">IF(B27="","",IF(N(F27)&gt;0,F27,IFERROR(INDEX(Items!$E$5:$E$104,MATCH($B27,Items!$B$5:$B$104,0)),0)))</f>
        <v/>
      </c>
    </row>
    <row r="28" customFormat="false" ht="15" hidden="false" customHeight="false" outlineLevel="0" collapsed="false">
      <c r="A28" s="35" t="str">
        <f aca="false">IF(B28="","",ROW()-16)</f>
        <v/>
      </c>
      <c r="B28" s="54"/>
      <c r="C28" s="55" t="str">
        <f aca="false">IF(B28="","",IFERROR(INDEX(Items!$C$5:$C$104,MATCH($B28,Items!$B$5:$B$104,0)),""))</f>
        <v/>
      </c>
      <c r="D28" s="56"/>
      <c r="E28" s="55" t="str">
        <f aca="false">IF(B28="","",IFERROR(INDEX(Items!$D$5:$D$104,MATCH($B28,Items!$B$5:$B$104,0)),""))</f>
        <v/>
      </c>
      <c r="F28" s="57"/>
      <c r="G28" s="58"/>
      <c r="H28" s="59" t="n">
        <f aca="false">IF(B28="",0,ROUND(N(D28)*IF(N(F28)&gt;0,F28,IFERROR(INDEX(Items!$E$5:$E$104,MATCH($B28,Items!$B$5:$B$104,0)),0))*(1-N(G28)),2))</f>
        <v>0</v>
      </c>
      <c r="I28" s="60" t="str">
        <f aca="false">IF(B28="","",IFERROR(INDEX(Items!$F$5:$F$104,MATCH($B28,Items!$B$5:$B$104,0)),0))</f>
        <v/>
      </c>
      <c r="J28" s="61" t="n">
        <f aca="false">IF(B28="",0,IF($P$7='Company Details'!$C$13,ROUND(H28*N(I28)/2,2),0))</f>
        <v>0</v>
      </c>
      <c r="K28" s="61" t="n">
        <f aca="false">IF(B28="",0,IF($P$7='Company Details'!$C$13,ROUND(H28*N(I28)/2,2),0))</f>
        <v>0</v>
      </c>
      <c r="L28" s="61" t="n">
        <f aca="false">IF(B28="",0,IF($P$7='Company Details'!$C$13,0,ROUND(H28*N(I28),2)))</f>
        <v>0</v>
      </c>
      <c r="M28" s="54"/>
      <c r="N28" s="62" t="str">
        <f aca="false">IF(B28="","",IF(N(F28)&gt;0,F28,IFERROR(INDEX(Items!$E$5:$E$104,MATCH($B28,Items!$B$5:$B$104,0)),0)))</f>
        <v/>
      </c>
    </row>
    <row r="30" customFormat="false" ht="15" hidden="false" customHeight="false" outlineLevel="0" collapsed="false">
      <c r="E30" s="63" t="s">
        <v>155</v>
      </c>
      <c r="F30" s="63"/>
      <c r="G30" s="63"/>
      <c r="H30" s="64" t="n">
        <f aca="false">SUM(H17:H28)</f>
        <v>108840</v>
      </c>
    </row>
    <row r="31" customFormat="false" ht="15" hidden="false" customHeight="false" outlineLevel="0" collapsed="false">
      <c r="E31" s="63" t="s">
        <v>156</v>
      </c>
      <c r="F31" s="63"/>
      <c r="G31" s="63"/>
      <c r="H31" s="64" t="n">
        <f aca="false">N(C11)</f>
        <v>1500</v>
      </c>
    </row>
    <row r="32" customFormat="false" ht="15" hidden="false" customHeight="false" outlineLevel="0" collapsed="false">
      <c r="E32" s="63" t="s">
        <v>157</v>
      </c>
      <c r="F32" s="63"/>
      <c r="G32" s="63"/>
      <c r="H32" s="64" t="n">
        <f aca="false">SUM(J17:J28)+IF($P$7='Company Details'!$C$13,ROUND(N(C11)*N(C12)/2,2),0)</f>
        <v>9248.1</v>
      </c>
    </row>
    <row r="33" customFormat="false" ht="15" hidden="false" customHeight="false" outlineLevel="0" collapsed="false">
      <c r="E33" s="63" t="s">
        <v>158</v>
      </c>
      <c r="F33" s="63"/>
      <c r="G33" s="63"/>
      <c r="H33" s="64" t="n">
        <f aca="false">SUM(K17:K28)+IF($P$7='Company Details'!$C$13,ROUND(N(C11)*N(C12)/2,2),0)</f>
        <v>9248.1</v>
      </c>
    </row>
    <row r="34" customFormat="false" ht="15" hidden="false" customHeight="false" outlineLevel="0" collapsed="false">
      <c r="E34" s="63" t="s">
        <v>159</v>
      </c>
      <c r="F34" s="63"/>
      <c r="G34" s="63"/>
      <c r="H34" s="64" t="n">
        <f aca="false">SUM(L17:L28)+IF($P$7='Company Details'!$C$13,0,ROUND(N(C11)*N(C12),2))</f>
        <v>0</v>
      </c>
    </row>
    <row r="35" customFormat="false" ht="15" hidden="false" customHeight="false" outlineLevel="0" collapsed="false">
      <c r="E35" s="63" t="s">
        <v>160</v>
      </c>
      <c r="F35" s="63"/>
      <c r="G35" s="63"/>
      <c r="H35" s="65" t="n">
        <f aca="false">ROUND(SUM(H30:H34),0)-SUM(H30:H34)</f>
        <v>-0.200000000011642</v>
      </c>
    </row>
    <row r="36" customFormat="false" ht="15" hidden="false" customHeight="false" outlineLevel="0" collapsed="false">
      <c r="E36" s="66" t="s">
        <v>161</v>
      </c>
      <c r="F36" s="66"/>
      <c r="G36" s="66"/>
      <c r="H36" s="67" t="n">
        <f aca="false">SUM(H30:H35)</f>
        <v>128836</v>
      </c>
      <c r="I36" s="68" t="str">
        <f aca="false">IF(INT(H36)&lt;=0,"Rupees Zero Only","Rupees "&amp;TRIM(IF(INT(INT(H36)/10000000)&gt;0,VLOOKUP(INT(INT(H36)/10000000),Lists!$J$2:$K$101,2,FALSE())&amp;" Crore ","")&amp;IF(INT(MOD(INT(H36),10000000)/100000)&gt;0,VLOOKUP(INT(MOD(INT(H36),10000000)/100000),Lists!$J$2:$K$101,2,FALSE())&amp;" Lakh ","")&amp;IF(INT(MOD(INT(H36),100000)/1000)&gt;0,VLOOKUP(INT(MOD(INT(H36),100000)/1000),Lists!$J$2:$K$101,2,FALSE())&amp;" Thousand ","")&amp;IF(INT(MOD(INT(H36),1000)/100)&gt;0,VLOOKUP(INT(MOD(INT(H36),1000)/100),Lists!$J$2:$K$101,2,FALSE())&amp;" Hundred ","")&amp;IF(MOD(INT(H36),100)&gt;0,IF(INT(H36)&gt;99,"and ","")&amp;VLOOKUP(MOD(INT(H36),100),Lists!$J$2:$K$101,2,FALSE()),""))&amp;IF(ROUND((H36-INT(H36))*100,0)&gt;0," and "&amp;VLOOKUP(ROUND((H36-INT(H36))*100,0),Lists!$J$2:$K$101,2,FALSE())&amp;" Paise","")&amp;" Only")</f>
        <v>Rupees One Lakh Twenty-Eight Thousand Eight Hundred and Thirty-Six Only</v>
      </c>
      <c r="J36" s="68"/>
      <c r="K36" s="68"/>
      <c r="L36" s="68"/>
      <c r="M36" s="68"/>
    </row>
    <row r="38" customFormat="false" ht="15" hidden="false" customHeight="false" outlineLevel="0" collapsed="false">
      <c r="A38" s="12" t="s">
        <v>162</v>
      </c>
    </row>
    <row r="39" customFormat="false" ht="15" hidden="false" customHeight="false" outlineLevel="0" collapsed="false">
      <c r="A39" s="13" t="str">
        <f aca="false">IF(LEN($C$4)&gt;16,"⚠ PO number is longer than 16 characters – keep it short so vendors can quote it on invoices.","✔ PO number OK.")</f>
        <v>✔ PO number OK.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customFormat="false" ht="15" hidden="false" customHeight="false" outlineLevel="0" collapsed="false">
      <c r="A40" s="13" t="str">
        <f aca="false">IF(AND(P5&lt;&gt;"",OR(LEN(P5)&lt;&gt;15,LEFT(P5,2)&lt;&gt;P7)),"⚠ Vendor GSTIN does not match its state code – check Vendors sheet.",IF(P5="","ℹ Vendor is unregistered – you may have to pay GST under reverse charge for notified goods/services.","✔ Vendor GSTIN / state OK."))</f>
        <v>✔ Vendor GSTIN / state OK.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customFormat="false" ht="15" hidden="false" customHeight="false" outlineLevel="0" collapsed="false">
      <c r="A41" s="13" t="str">
        <f aca="false">IF(OR(P9="Micro",P9="Small"),"ℹ MSME ("&amp;P9&amp;") vendor – pay within the agreed terms and never later than 45 days of acceptance (MSMED Act). Late payment also affects your income-tax deduction.","")</f>
        <v>ℹ MSME (Small) vendor – pay within the agreed terms and never later than 45 days of acceptance (MSMED Act). Late payment also affects your income-tax deduction.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customFormat="false" ht="15" hidden="false" customHeight="false" outlineLevel="0" collapsed="false">
      <c r="A42" s="13" t="str">
        <f aca="false">IF(C8&lt;C5,"⚠ Delivery date is before the PO date.","")</f>
        <v/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4" customFormat="false" ht="15" hidden="false" customHeight="true" outlineLevel="0" collapsed="false">
      <c r="A44" s="69" t="s">
        <v>163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R44" s="70" t="s">
        <v>119</v>
      </c>
      <c r="S44" s="70" t="s">
        <v>122</v>
      </c>
      <c r="T44" s="70" t="s">
        <v>124</v>
      </c>
      <c r="U44" s="70" t="s">
        <v>164</v>
      </c>
      <c r="V44" s="70" t="s">
        <v>165</v>
      </c>
      <c r="W44" s="70" t="s">
        <v>166</v>
      </c>
      <c r="X44" s="70" t="s">
        <v>75</v>
      </c>
    </row>
    <row r="45" customFormat="false" ht="30" hidden="false" customHeight="true" outlineLevel="0" collapsed="false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R45" s="71" t="str">
        <f aca="false">$C$4</f>
        <v>PO/26-27/0042</v>
      </c>
      <c r="S45" s="72" t="n">
        <f aca="false">$C$5</f>
        <v>46300</v>
      </c>
      <c r="T45" s="71" t="str">
        <f aca="false">$C$6</f>
        <v>Sharma Steel Traders</v>
      </c>
      <c r="U45" s="71" t="str">
        <f aca="false">P9</f>
        <v>Small</v>
      </c>
      <c r="V45" s="73" t="n">
        <f aca="false">H36</f>
        <v>128836</v>
      </c>
      <c r="W45" s="72" t="n">
        <f aca="false">$C$8</f>
        <v>46310</v>
      </c>
      <c r="X45" s="71" t="str">
        <f aca="false">$C$10</f>
        <v>30 days</v>
      </c>
    </row>
  </sheetData>
  <mergeCells count="36">
    <mergeCell ref="A2:M2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H9:M9"/>
    <mergeCell ref="A10:B10"/>
    <mergeCell ref="C10:G10"/>
    <mergeCell ref="H10:M10"/>
    <mergeCell ref="A11:B11"/>
    <mergeCell ref="C11:G11"/>
    <mergeCell ref="A12:B12"/>
    <mergeCell ref="C12:G12"/>
    <mergeCell ref="A13:B13"/>
    <mergeCell ref="C13:G13"/>
    <mergeCell ref="E30:G30"/>
    <mergeCell ref="E31:G31"/>
    <mergeCell ref="E32:G32"/>
    <mergeCell ref="E33:G33"/>
    <mergeCell ref="E34:G34"/>
    <mergeCell ref="E35:G35"/>
    <mergeCell ref="E36:G36"/>
    <mergeCell ref="I36:M36"/>
    <mergeCell ref="A39:M39"/>
    <mergeCell ref="A40:M40"/>
    <mergeCell ref="A41:M41"/>
    <mergeCell ref="A42:M42"/>
    <mergeCell ref="A44:M45"/>
  </mergeCells>
  <dataValidations count="4">
    <dataValidation allowBlank="true" errorStyle="stop" operator="between" showDropDown="false" showErrorMessage="true" showInputMessage="false" sqref="C6" type="list">
      <formula1>Vendors!$B$5:$B$54</formula1>
      <formula2>0</formula2>
    </dataValidation>
    <dataValidation allowBlank="true" errorStyle="stop" operator="between" showDropDown="false" showErrorMessage="false" showInputMessage="false" sqref="C10" type="list">
      <formula1>Lists!$H$2:$H$8</formula1>
      <formula2>0</formula2>
    </dataValidation>
    <dataValidation allowBlank="true" errorStyle="stop" operator="between" showDropDown="false" showErrorMessage="false" showInputMessage="false" sqref="C12" type="list">
      <formula1>Lists!$D$2:$D$7</formula1>
      <formula2>0</formula2>
    </dataValidation>
    <dataValidation allowBlank="true" errorStyle="stop" operator="between" showDropDown="false" showErrorMessage="true" showInputMessage="false" sqref="B17:B28" type="list">
      <formula1>Items!$B$5:$B$104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M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24"/>
    <col collapsed="false" customWidth="true" hidden="false" outlineLevel="0" max="5" min="4" style="0" width="8"/>
    <col collapsed="false" customWidth="true" hidden="false" outlineLevel="0" max="6" min="6" style="0" width="6"/>
    <col collapsed="false" customWidth="true" hidden="false" outlineLevel="0" max="7" min="7" style="0" width="10"/>
    <col collapsed="false" customWidth="true" hidden="false" outlineLevel="0" max="8" min="8" style="0" width="7"/>
    <col collapsed="false" customWidth="true" hidden="false" outlineLevel="0" max="9" min="9" style="0" width="12"/>
    <col collapsed="false" customWidth="true" hidden="false" outlineLevel="0" max="10" min="10" style="0" width="7"/>
    <col collapsed="false" customWidth="true" hidden="false" outlineLevel="0" max="13" min="11" style="0" width="10"/>
    <col collapsed="false" customWidth="true" hidden="false" outlineLevel="0" max="14" min="14" style="0" width="1.51"/>
  </cols>
  <sheetData>
    <row r="1" customFormat="false" ht="15" hidden="false" customHeight="false" outlineLevel="0" collapsed="false">
      <c r="B1" s="74" t="s">
        <v>20</v>
      </c>
      <c r="E1" s="75" t="s">
        <v>167</v>
      </c>
    </row>
    <row r="2" customFormat="false" ht="33.75" hidden="false" customHeight="true" outlineLevel="0" collapsed="false">
      <c r="B2" s="1" t="s">
        <v>168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1.75" hidden="false" customHeight="true" outlineLevel="0" collapsed="false">
      <c r="B3" s="76" t="str">
        <f aca="false">'Company Details'!C3</f>
        <v>Xplore Excel Industries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customFormat="false" ht="15" hidden="false" customHeight="false" outlineLevel="0" collapsed="false">
      <c r="B4" s="77" t="str">
        <f aca="false">'Company Details'!C4</f>
        <v>Plot 21, Industrial Area, Phase II, Hoshiarpur - 146001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customFormat="false" ht="15" hidden="false" customHeight="false" outlineLevel="0" collapsed="false">
      <c r="B5" s="78" t="str">
        <f aca="false">"GSTIN: "&amp;'Company Details'!C5&amp;"   |   State: "&amp;'Company Details'!C6&amp;" ("&amp;'Company Details'!C13&amp;")   |   "&amp;'Company Details'!C7&amp;"   |   "&amp;'Company Details'!C8</f>
        <v>GSTIN: 03AABCX1234K1Z5   |   State: Punjab (03)   |   +91 98765 43210   |   purchase@yourcompany.in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7" customFormat="false" ht="15" hidden="false" customHeight="true" outlineLevel="0" collapsed="false">
      <c r="B7" s="79" t="s">
        <v>169</v>
      </c>
      <c r="C7" s="79"/>
      <c r="D7" s="79"/>
      <c r="E7" s="79"/>
      <c r="F7" s="79"/>
      <c r="G7" s="79"/>
      <c r="I7" s="80" t="s">
        <v>119</v>
      </c>
      <c r="J7" s="80"/>
      <c r="K7" s="81" t="str">
        <f aca="false">'PO Entry'!C4</f>
        <v>PO/26-27/0042</v>
      </c>
      <c r="L7" s="81"/>
      <c r="M7" s="81"/>
    </row>
    <row r="8" customFormat="false" ht="15" hidden="false" customHeight="true" outlineLevel="0" collapsed="false">
      <c r="B8" s="82" t="str">
        <f aca="false">'PO Entry'!C6</f>
        <v>Sharma Steel Traders</v>
      </c>
      <c r="C8" s="82"/>
      <c r="D8" s="82"/>
      <c r="E8" s="82"/>
      <c r="F8" s="82"/>
      <c r="G8" s="82"/>
      <c r="I8" s="80" t="s">
        <v>122</v>
      </c>
      <c r="J8" s="80"/>
      <c r="K8" s="83" t="n">
        <f aca="false">'PO Entry'!C5</f>
        <v>46300</v>
      </c>
      <c r="L8" s="83"/>
      <c r="M8" s="83"/>
    </row>
    <row r="9" customFormat="false" ht="15" hidden="false" customHeight="true" outlineLevel="0" collapsed="false">
      <c r="B9" s="84" t="str">
        <f aca="false">'PO Entry'!P4</f>
        <v>Focal Point, Ludhiana - 141010</v>
      </c>
      <c r="C9" s="84"/>
      <c r="D9" s="84"/>
      <c r="E9" s="84"/>
      <c r="F9" s="84"/>
      <c r="G9" s="84"/>
      <c r="I9" s="80" t="s">
        <v>170</v>
      </c>
      <c r="J9" s="80"/>
      <c r="K9" s="81" t="str">
        <f aca="false">'PO Entry'!C7</f>
        <v>Q-1187 dt 01-Oct-2026</v>
      </c>
      <c r="L9" s="81"/>
      <c r="M9" s="81"/>
    </row>
    <row r="10" customFormat="false" ht="15" hidden="false" customHeight="true" outlineLevel="0" collapsed="false">
      <c r="B10" s="84" t="str">
        <f aca="false">"GSTIN: "&amp;IF('PO Entry'!P5="","Unregistered",'PO Entry'!P5)&amp;"   State: "&amp;'PO Entry'!P6&amp;" ("&amp;'PO Entry'!P7&amp;")"</f>
        <v>GSTIN: 03AAHFS5678L1Z2   State: Punjab (03)</v>
      </c>
      <c r="C10" s="84"/>
      <c r="D10" s="84"/>
      <c r="E10" s="84"/>
      <c r="F10" s="84"/>
      <c r="G10" s="84"/>
      <c r="I10" s="80" t="s">
        <v>171</v>
      </c>
      <c r="J10" s="80"/>
      <c r="K10" s="83" t="n">
        <f aca="false">'PO Entry'!C8</f>
        <v>46310</v>
      </c>
      <c r="L10" s="83"/>
      <c r="M10" s="83"/>
    </row>
    <row r="11" customFormat="false" ht="15" hidden="false" customHeight="true" outlineLevel="0" collapsed="false">
      <c r="B11" s="84" t="str">
        <f aca="false">"Contact: "&amp;'PO Entry'!P8</f>
        <v>Contact: Ravi, +91 98140 11111</v>
      </c>
      <c r="C11" s="84"/>
      <c r="D11" s="84"/>
      <c r="E11" s="84"/>
      <c r="F11" s="84"/>
      <c r="G11" s="84"/>
      <c r="I11" s="80" t="s">
        <v>75</v>
      </c>
      <c r="J11" s="80"/>
      <c r="K11" s="81" t="str">
        <f aca="false">'PO Entry'!C10</f>
        <v>30 days</v>
      </c>
      <c r="L11" s="81"/>
      <c r="M11" s="81"/>
    </row>
    <row r="13" customFormat="false" ht="15" hidden="false" customHeight="false" outlineLevel="0" collapsed="false">
      <c r="B13" s="85" t="str">
        <f aca="false">"Deliver to: "&amp;'PO Entry'!C9</f>
        <v>Deliver to: Store, Plot 21, Industrial Area, Phase II, Hoshiarpur - 146001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5" customFormat="false" ht="25.5" hidden="false" customHeight="true" outlineLevel="0" collapsed="false">
      <c r="B15" s="86" t="s">
        <v>172</v>
      </c>
      <c r="C15" s="86" t="s">
        <v>173</v>
      </c>
      <c r="D15" s="86" t="s">
        <v>142</v>
      </c>
      <c r="E15" s="86" t="s">
        <v>143</v>
      </c>
      <c r="F15" s="86" t="s">
        <v>100</v>
      </c>
      <c r="G15" s="86" t="s">
        <v>174</v>
      </c>
      <c r="H15" s="86" t="s">
        <v>145</v>
      </c>
      <c r="I15" s="86" t="s">
        <v>175</v>
      </c>
      <c r="J15" s="86" t="s">
        <v>147</v>
      </c>
      <c r="K15" s="86" t="s">
        <v>157</v>
      </c>
      <c r="L15" s="86" t="s">
        <v>176</v>
      </c>
      <c r="M15" s="86" t="s">
        <v>159</v>
      </c>
    </row>
    <row r="16" customFormat="false" ht="15" hidden="false" customHeight="false" outlineLevel="0" collapsed="false">
      <c r="B16" s="87" t="n">
        <f aca="false">IF('PO Entry'!B17="","",'PO Entry'!A17)</f>
        <v>1</v>
      </c>
      <c r="C16" s="88" t="str">
        <f aca="false">IF('PO Entry'!B17="","",'PO Entry'!B17&amp;IF('PO Entry'!M17&lt;&gt;""," – "&amp;'PO Entry'!M17,""))</f>
        <v>MS Round Bar 12 mm – IS 2062 E250</v>
      </c>
      <c r="D16" s="87" t="str">
        <f aca="false">IF('PO Entry'!B17="","",'PO Entry'!C17)</f>
        <v>7214</v>
      </c>
      <c r="E16" s="89" t="n">
        <f aca="false">IF('PO Entry'!B17="","",'PO Entry'!D17)</f>
        <v>1500</v>
      </c>
      <c r="F16" s="87" t="str">
        <f aca="false">IF('PO Entry'!B17="","",'PO Entry'!E17)</f>
        <v>Kg</v>
      </c>
      <c r="G16" s="90" t="n">
        <f aca="false">IF('PO Entry'!B17="","",'PO Entry'!N17)</f>
        <v>62</v>
      </c>
      <c r="H16" s="91" t="n">
        <f aca="false">IF('PO Entry'!B17="","",'PO Entry'!G17)</f>
        <v>0.02</v>
      </c>
      <c r="I16" s="90" t="n">
        <f aca="false">IF('PO Entry'!B17="","",'PO Entry'!H17)</f>
        <v>91140</v>
      </c>
      <c r="J16" s="92" t="n">
        <f aca="false">IF('PO Entry'!B17="","",'PO Entry'!I17)</f>
        <v>0.18</v>
      </c>
      <c r="K16" s="90" t="n">
        <f aca="false">IF('PO Entry'!B17="","",'PO Entry'!J17)</f>
        <v>8202.6</v>
      </c>
      <c r="L16" s="90" t="n">
        <f aca="false">IF('PO Entry'!B17="","",'PO Entry'!K17)</f>
        <v>8202.6</v>
      </c>
      <c r="M16" s="90" t="n">
        <f aca="false">IF('PO Entry'!B17="","",'PO Entry'!L17)</f>
        <v>0</v>
      </c>
    </row>
    <row r="17" customFormat="false" ht="15" hidden="false" customHeight="false" outlineLevel="0" collapsed="false">
      <c r="B17" s="87" t="n">
        <f aca="false">IF('PO Entry'!B18="","",'PO Entry'!A18)</f>
        <v>2</v>
      </c>
      <c r="C17" s="88" t="str">
        <f aca="false">IF('PO Entry'!B18="","",'PO Entry'!B18&amp;IF('PO Entry'!M18&lt;&gt;""," – "&amp;'PO Entry'!M18,""))</f>
        <v>Cutting Oil (20 L)</v>
      </c>
      <c r="D17" s="87" t="str">
        <f aca="false">IF('PO Entry'!B18="","",'PO Entry'!C18)</f>
        <v>2710</v>
      </c>
      <c r="E17" s="89" t="n">
        <f aca="false">IF('PO Entry'!B18="","",'PO Entry'!D18)</f>
        <v>40</v>
      </c>
      <c r="F17" s="87" t="str">
        <f aca="false">IF('PO Entry'!B18="","",'PO Entry'!E18)</f>
        <v>Ltr</v>
      </c>
      <c r="G17" s="90" t="n">
        <f aca="false">IF('PO Entry'!B18="","",'PO Entry'!N18)</f>
        <v>180</v>
      </c>
      <c r="H17" s="91" t="n">
        <f aca="false">IF('PO Entry'!B18="","",'PO Entry'!G18)</f>
        <v>0</v>
      </c>
      <c r="I17" s="90" t="n">
        <f aca="false">IF('PO Entry'!B18="","",'PO Entry'!H18)</f>
        <v>7200</v>
      </c>
      <c r="J17" s="92" t="n">
        <f aca="false">IF('PO Entry'!B18="","",'PO Entry'!I18)</f>
        <v>0.18</v>
      </c>
      <c r="K17" s="90" t="n">
        <f aca="false">IF('PO Entry'!B18="","",'PO Entry'!J18)</f>
        <v>648</v>
      </c>
      <c r="L17" s="90" t="n">
        <f aca="false">IF('PO Entry'!B18="","",'PO Entry'!K18)</f>
        <v>648</v>
      </c>
      <c r="M17" s="90" t="n">
        <f aca="false">IF('PO Entry'!B18="","",'PO Entry'!L18)</f>
        <v>0</v>
      </c>
    </row>
    <row r="18" customFormat="false" ht="15" hidden="false" customHeight="false" outlineLevel="0" collapsed="false">
      <c r="B18" s="87" t="n">
        <f aca="false">IF('PO Entry'!B19="","",'PO Entry'!A19)</f>
        <v>3</v>
      </c>
      <c r="C18" s="88" t="str">
        <f aca="false">IF('PO Entry'!B19="","",'PO Entry'!B19&amp;IF('PO Entry'!M19&lt;&gt;""," – "&amp;'PO Entry'!M19,""))</f>
        <v>Safety Gloves – Size L</v>
      </c>
      <c r="D18" s="87" t="str">
        <f aca="false">IF('PO Entry'!B19="","",'PO Entry'!C19)</f>
        <v>6116</v>
      </c>
      <c r="E18" s="89" t="n">
        <f aca="false">IF('PO Entry'!B19="","",'PO Entry'!D19)</f>
        <v>25</v>
      </c>
      <c r="F18" s="87" t="str">
        <f aca="false">IF('PO Entry'!B19="","",'PO Entry'!E19)</f>
        <v>Pack</v>
      </c>
      <c r="G18" s="90" t="n">
        <f aca="false">IF('PO Entry'!B19="","",'PO Entry'!N19)</f>
        <v>420</v>
      </c>
      <c r="H18" s="91" t="n">
        <f aca="false">IF('PO Entry'!B19="","",'PO Entry'!G19)</f>
        <v>0</v>
      </c>
      <c r="I18" s="90" t="n">
        <f aca="false">IF('PO Entry'!B19="","",'PO Entry'!H19)</f>
        <v>10500</v>
      </c>
      <c r="J18" s="92" t="n">
        <f aca="false">IF('PO Entry'!B19="","",'PO Entry'!I19)</f>
        <v>0.05</v>
      </c>
      <c r="K18" s="90" t="n">
        <f aca="false">IF('PO Entry'!B19="","",'PO Entry'!J19)</f>
        <v>262.5</v>
      </c>
      <c r="L18" s="90" t="n">
        <f aca="false">IF('PO Entry'!B19="","",'PO Entry'!K19)</f>
        <v>262.5</v>
      </c>
      <c r="M18" s="90" t="n">
        <f aca="false">IF('PO Entry'!B19="","",'PO Entry'!L19)</f>
        <v>0</v>
      </c>
    </row>
    <row r="19" customFormat="false" ht="15" hidden="false" customHeight="false" outlineLevel="0" collapsed="false">
      <c r="B19" s="87" t="str">
        <f aca="false">IF('PO Entry'!B20="","",'PO Entry'!A20)</f>
        <v/>
      </c>
      <c r="C19" s="88" t="str">
        <f aca="false">IF('PO Entry'!B20="","",'PO Entry'!B20&amp;IF('PO Entry'!M20&lt;&gt;""," – "&amp;'PO Entry'!M20,""))</f>
        <v/>
      </c>
      <c r="D19" s="87" t="str">
        <f aca="false">IF('PO Entry'!B20="","",'PO Entry'!C20)</f>
        <v/>
      </c>
      <c r="E19" s="89" t="str">
        <f aca="false">IF('PO Entry'!B20="","",'PO Entry'!D20)</f>
        <v/>
      </c>
      <c r="F19" s="87" t="str">
        <f aca="false">IF('PO Entry'!B20="","",'PO Entry'!E20)</f>
        <v/>
      </c>
      <c r="G19" s="90" t="str">
        <f aca="false">IF('PO Entry'!B20="","",'PO Entry'!N20)</f>
        <v/>
      </c>
      <c r="H19" s="91" t="str">
        <f aca="false">IF('PO Entry'!B20="","",'PO Entry'!G20)</f>
        <v/>
      </c>
      <c r="I19" s="90" t="str">
        <f aca="false">IF('PO Entry'!B20="","",'PO Entry'!H20)</f>
        <v/>
      </c>
      <c r="J19" s="92" t="str">
        <f aca="false">IF('PO Entry'!B20="","",'PO Entry'!I20)</f>
        <v/>
      </c>
      <c r="K19" s="90" t="str">
        <f aca="false">IF('PO Entry'!B20="","",'PO Entry'!J20)</f>
        <v/>
      </c>
      <c r="L19" s="90" t="str">
        <f aca="false">IF('PO Entry'!B20="","",'PO Entry'!K20)</f>
        <v/>
      </c>
      <c r="M19" s="90" t="str">
        <f aca="false">IF('PO Entry'!B20="","",'PO Entry'!L20)</f>
        <v/>
      </c>
    </row>
    <row r="20" customFormat="false" ht="15" hidden="false" customHeight="false" outlineLevel="0" collapsed="false">
      <c r="B20" s="87" t="str">
        <f aca="false">IF('PO Entry'!B21="","",'PO Entry'!A21)</f>
        <v/>
      </c>
      <c r="C20" s="88" t="str">
        <f aca="false">IF('PO Entry'!B21="","",'PO Entry'!B21&amp;IF('PO Entry'!M21&lt;&gt;""," – "&amp;'PO Entry'!M21,""))</f>
        <v/>
      </c>
      <c r="D20" s="87" t="str">
        <f aca="false">IF('PO Entry'!B21="","",'PO Entry'!C21)</f>
        <v/>
      </c>
      <c r="E20" s="89" t="str">
        <f aca="false">IF('PO Entry'!B21="","",'PO Entry'!D21)</f>
        <v/>
      </c>
      <c r="F20" s="87" t="str">
        <f aca="false">IF('PO Entry'!B21="","",'PO Entry'!E21)</f>
        <v/>
      </c>
      <c r="G20" s="90" t="str">
        <f aca="false">IF('PO Entry'!B21="","",'PO Entry'!N21)</f>
        <v/>
      </c>
      <c r="H20" s="91" t="str">
        <f aca="false">IF('PO Entry'!B21="","",'PO Entry'!G21)</f>
        <v/>
      </c>
      <c r="I20" s="90" t="str">
        <f aca="false">IF('PO Entry'!B21="","",'PO Entry'!H21)</f>
        <v/>
      </c>
      <c r="J20" s="92" t="str">
        <f aca="false">IF('PO Entry'!B21="","",'PO Entry'!I21)</f>
        <v/>
      </c>
      <c r="K20" s="90" t="str">
        <f aca="false">IF('PO Entry'!B21="","",'PO Entry'!J21)</f>
        <v/>
      </c>
      <c r="L20" s="90" t="str">
        <f aca="false">IF('PO Entry'!B21="","",'PO Entry'!K21)</f>
        <v/>
      </c>
      <c r="M20" s="90" t="str">
        <f aca="false">IF('PO Entry'!B21="","",'PO Entry'!L21)</f>
        <v/>
      </c>
    </row>
    <row r="21" customFormat="false" ht="15" hidden="false" customHeight="false" outlineLevel="0" collapsed="false">
      <c r="B21" s="87" t="str">
        <f aca="false">IF('PO Entry'!B22="","",'PO Entry'!A22)</f>
        <v/>
      </c>
      <c r="C21" s="88" t="str">
        <f aca="false">IF('PO Entry'!B22="","",'PO Entry'!B22&amp;IF('PO Entry'!M22&lt;&gt;""," – "&amp;'PO Entry'!M22,""))</f>
        <v/>
      </c>
      <c r="D21" s="87" t="str">
        <f aca="false">IF('PO Entry'!B22="","",'PO Entry'!C22)</f>
        <v/>
      </c>
      <c r="E21" s="89" t="str">
        <f aca="false">IF('PO Entry'!B22="","",'PO Entry'!D22)</f>
        <v/>
      </c>
      <c r="F21" s="87" t="str">
        <f aca="false">IF('PO Entry'!B22="","",'PO Entry'!E22)</f>
        <v/>
      </c>
      <c r="G21" s="90" t="str">
        <f aca="false">IF('PO Entry'!B22="","",'PO Entry'!N22)</f>
        <v/>
      </c>
      <c r="H21" s="91" t="str">
        <f aca="false">IF('PO Entry'!B22="","",'PO Entry'!G22)</f>
        <v/>
      </c>
      <c r="I21" s="90" t="str">
        <f aca="false">IF('PO Entry'!B22="","",'PO Entry'!H22)</f>
        <v/>
      </c>
      <c r="J21" s="92" t="str">
        <f aca="false">IF('PO Entry'!B22="","",'PO Entry'!I22)</f>
        <v/>
      </c>
      <c r="K21" s="90" t="str">
        <f aca="false">IF('PO Entry'!B22="","",'PO Entry'!J22)</f>
        <v/>
      </c>
      <c r="L21" s="90" t="str">
        <f aca="false">IF('PO Entry'!B22="","",'PO Entry'!K22)</f>
        <v/>
      </c>
      <c r="M21" s="90" t="str">
        <f aca="false">IF('PO Entry'!B22="","",'PO Entry'!L22)</f>
        <v/>
      </c>
    </row>
    <row r="22" customFormat="false" ht="15" hidden="false" customHeight="false" outlineLevel="0" collapsed="false">
      <c r="B22" s="87" t="str">
        <f aca="false">IF('PO Entry'!B23="","",'PO Entry'!A23)</f>
        <v/>
      </c>
      <c r="C22" s="88" t="str">
        <f aca="false">IF('PO Entry'!B23="","",'PO Entry'!B23&amp;IF('PO Entry'!M23&lt;&gt;""," – "&amp;'PO Entry'!M23,""))</f>
        <v/>
      </c>
      <c r="D22" s="87" t="str">
        <f aca="false">IF('PO Entry'!B23="","",'PO Entry'!C23)</f>
        <v/>
      </c>
      <c r="E22" s="89" t="str">
        <f aca="false">IF('PO Entry'!B23="","",'PO Entry'!D23)</f>
        <v/>
      </c>
      <c r="F22" s="87" t="str">
        <f aca="false">IF('PO Entry'!B23="","",'PO Entry'!E23)</f>
        <v/>
      </c>
      <c r="G22" s="90" t="str">
        <f aca="false">IF('PO Entry'!B23="","",'PO Entry'!N23)</f>
        <v/>
      </c>
      <c r="H22" s="91" t="str">
        <f aca="false">IF('PO Entry'!B23="","",'PO Entry'!G23)</f>
        <v/>
      </c>
      <c r="I22" s="90" t="str">
        <f aca="false">IF('PO Entry'!B23="","",'PO Entry'!H23)</f>
        <v/>
      </c>
      <c r="J22" s="92" t="str">
        <f aca="false">IF('PO Entry'!B23="","",'PO Entry'!I23)</f>
        <v/>
      </c>
      <c r="K22" s="90" t="str">
        <f aca="false">IF('PO Entry'!B23="","",'PO Entry'!J23)</f>
        <v/>
      </c>
      <c r="L22" s="90" t="str">
        <f aca="false">IF('PO Entry'!B23="","",'PO Entry'!K23)</f>
        <v/>
      </c>
      <c r="M22" s="90" t="str">
        <f aca="false">IF('PO Entry'!B23="","",'PO Entry'!L23)</f>
        <v/>
      </c>
    </row>
    <row r="23" customFormat="false" ht="15" hidden="false" customHeight="false" outlineLevel="0" collapsed="false">
      <c r="B23" s="87" t="str">
        <f aca="false">IF('PO Entry'!B24="","",'PO Entry'!A24)</f>
        <v/>
      </c>
      <c r="C23" s="88" t="str">
        <f aca="false">IF('PO Entry'!B24="","",'PO Entry'!B24&amp;IF('PO Entry'!M24&lt;&gt;""," – "&amp;'PO Entry'!M24,""))</f>
        <v/>
      </c>
      <c r="D23" s="87" t="str">
        <f aca="false">IF('PO Entry'!B24="","",'PO Entry'!C24)</f>
        <v/>
      </c>
      <c r="E23" s="89" t="str">
        <f aca="false">IF('PO Entry'!B24="","",'PO Entry'!D24)</f>
        <v/>
      </c>
      <c r="F23" s="87" t="str">
        <f aca="false">IF('PO Entry'!B24="","",'PO Entry'!E24)</f>
        <v/>
      </c>
      <c r="G23" s="90" t="str">
        <f aca="false">IF('PO Entry'!B24="","",'PO Entry'!N24)</f>
        <v/>
      </c>
      <c r="H23" s="91" t="str">
        <f aca="false">IF('PO Entry'!B24="","",'PO Entry'!G24)</f>
        <v/>
      </c>
      <c r="I23" s="90" t="str">
        <f aca="false">IF('PO Entry'!B24="","",'PO Entry'!H24)</f>
        <v/>
      </c>
      <c r="J23" s="92" t="str">
        <f aca="false">IF('PO Entry'!B24="","",'PO Entry'!I24)</f>
        <v/>
      </c>
      <c r="K23" s="90" t="str">
        <f aca="false">IF('PO Entry'!B24="","",'PO Entry'!J24)</f>
        <v/>
      </c>
      <c r="L23" s="90" t="str">
        <f aca="false">IF('PO Entry'!B24="","",'PO Entry'!K24)</f>
        <v/>
      </c>
      <c r="M23" s="90" t="str">
        <f aca="false">IF('PO Entry'!B24="","",'PO Entry'!L24)</f>
        <v/>
      </c>
    </row>
    <row r="24" customFormat="false" ht="15" hidden="false" customHeight="false" outlineLevel="0" collapsed="false">
      <c r="B24" s="87" t="str">
        <f aca="false">IF('PO Entry'!B25="","",'PO Entry'!A25)</f>
        <v/>
      </c>
      <c r="C24" s="88" t="str">
        <f aca="false">IF('PO Entry'!B25="","",'PO Entry'!B25&amp;IF('PO Entry'!M25&lt;&gt;""," – "&amp;'PO Entry'!M25,""))</f>
        <v/>
      </c>
      <c r="D24" s="87" t="str">
        <f aca="false">IF('PO Entry'!B25="","",'PO Entry'!C25)</f>
        <v/>
      </c>
      <c r="E24" s="89" t="str">
        <f aca="false">IF('PO Entry'!B25="","",'PO Entry'!D25)</f>
        <v/>
      </c>
      <c r="F24" s="87" t="str">
        <f aca="false">IF('PO Entry'!B25="","",'PO Entry'!E25)</f>
        <v/>
      </c>
      <c r="G24" s="90" t="str">
        <f aca="false">IF('PO Entry'!B25="","",'PO Entry'!N25)</f>
        <v/>
      </c>
      <c r="H24" s="91" t="str">
        <f aca="false">IF('PO Entry'!B25="","",'PO Entry'!G25)</f>
        <v/>
      </c>
      <c r="I24" s="90" t="str">
        <f aca="false">IF('PO Entry'!B25="","",'PO Entry'!H25)</f>
        <v/>
      </c>
      <c r="J24" s="92" t="str">
        <f aca="false">IF('PO Entry'!B25="","",'PO Entry'!I25)</f>
        <v/>
      </c>
      <c r="K24" s="90" t="str">
        <f aca="false">IF('PO Entry'!B25="","",'PO Entry'!J25)</f>
        <v/>
      </c>
      <c r="L24" s="90" t="str">
        <f aca="false">IF('PO Entry'!B25="","",'PO Entry'!K25)</f>
        <v/>
      </c>
      <c r="M24" s="90" t="str">
        <f aca="false">IF('PO Entry'!B25="","",'PO Entry'!L25)</f>
        <v/>
      </c>
    </row>
    <row r="25" customFormat="false" ht="15" hidden="false" customHeight="false" outlineLevel="0" collapsed="false">
      <c r="B25" s="87" t="str">
        <f aca="false">IF('PO Entry'!B26="","",'PO Entry'!A26)</f>
        <v/>
      </c>
      <c r="C25" s="88" t="str">
        <f aca="false">IF('PO Entry'!B26="","",'PO Entry'!B26&amp;IF('PO Entry'!M26&lt;&gt;""," – "&amp;'PO Entry'!M26,""))</f>
        <v/>
      </c>
      <c r="D25" s="87" t="str">
        <f aca="false">IF('PO Entry'!B26="","",'PO Entry'!C26)</f>
        <v/>
      </c>
      <c r="E25" s="89" t="str">
        <f aca="false">IF('PO Entry'!B26="","",'PO Entry'!D26)</f>
        <v/>
      </c>
      <c r="F25" s="87" t="str">
        <f aca="false">IF('PO Entry'!B26="","",'PO Entry'!E26)</f>
        <v/>
      </c>
      <c r="G25" s="90" t="str">
        <f aca="false">IF('PO Entry'!B26="","",'PO Entry'!N26)</f>
        <v/>
      </c>
      <c r="H25" s="91" t="str">
        <f aca="false">IF('PO Entry'!B26="","",'PO Entry'!G26)</f>
        <v/>
      </c>
      <c r="I25" s="90" t="str">
        <f aca="false">IF('PO Entry'!B26="","",'PO Entry'!H26)</f>
        <v/>
      </c>
      <c r="J25" s="92" t="str">
        <f aca="false">IF('PO Entry'!B26="","",'PO Entry'!I26)</f>
        <v/>
      </c>
      <c r="K25" s="90" t="str">
        <f aca="false">IF('PO Entry'!B26="","",'PO Entry'!J26)</f>
        <v/>
      </c>
      <c r="L25" s="90" t="str">
        <f aca="false">IF('PO Entry'!B26="","",'PO Entry'!K26)</f>
        <v/>
      </c>
      <c r="M25" s="90" t="str">
        <f aca="false">IF('PO Entry'!B26="","",'PO Entry'!L26)</f>
        <v/>
      </c>
    </row>
    <row r="26" customFormat="false" ht="15" hidden="false" customHeight="false" outlineLevel="0" collapsed="false">
      <c r="B26" s="87" t="str">
        <f aca="false">IF('PO Entry'!B27="","",'PO Entry'!A27)</f>
        <v/>
      </c>
      <c r="C26" s="88" t="str">
        <f aca="false">IF('PO Entry'!B27="","",'PO Entry'!B27&amp;IF('PO Entry'!M27&lt;&gt;""," – "&amp;'PO Entry'!M27,""))</f>
        <v/>
      </c>
      <c r="D26" s="87" t="str">
        <f aca="false">IF('PO Entry'!B27="","",'PO Entry'!C27)</f>
        <v/>
      </c>
      <c r="E26" s="89" t="str">
        <f aca="false">IF('PO Entry'!B27="","",'PO Entry'!D27)</f>
        <v/>
      </c>
      <c r="F26" s="87" t="str">
        <f aca="false">IF('PO Entry'!B27="","",'PO Entry'!E27)</f>
        <v/>
      </c>
      <c r="G26" s="90" t="str">
        <f aca="false">IF('PO Entry'!B27="","",'PO Entry'!N27)</f>
        <v/>
      </c>
      <c r="H26" s="91" t="str">
        <f aca="false">IF('PO Entry'!B27="","",'PO Entry'!G27)</f>
        <v/>
      </c>
      <c r="I26" s="90" t="str">
        <f aca="false">IF('PO Entry'!B27="","",'PO Entry'!H27)</f>
        <v/>
      </c>
      <c r="J26" s="92" t="str">
        <f aca="false">IF('PO Entry'!B27="","",'PO Entry'!I27)</f>
        <v/>
      </c>
      <c r="K26" s="90" t="str">
        <f aca="false">IF('PO Entry'!B27="","",'PO Entry'!J27)</f>
        <v/>
      </c>
      <c r="L26" s="90" t="str">
        <f aca="false">IF('PO Entry'!B27="","",'PO Entry'!K27)</f>
        <v/>
      </c>
      <c r="M26" s="90" t="str">
        <f aca="false">IF('PO Entry'!B27="","",'PO Entry'!L27)</f>
        <v/>
      </c>
    </row>
    <row r="27" customFormat="false" ht="15" hidden="false" customHeight="false" outlineLevel="0" collapsed="false">
      <c r="B27" s="87" t="str">
        <f aca="false">IF('PO Entry'!B28="","",'PO Entry'!A28)</f>
        <v/>
      </c>
      <c r="C27" s="88" t="str">
        <f aca="false">IF('PO Entry'!B28="","",'PO Entry'!B28&amp;IF('PO Entry'!M28&lt;&gt;""," – "&amp;'PO Entry'!M28,""))</f>
        <v/>
      </c>
      <c r="D27" s="87" t="str">
        <f aca="false">IF('PO Entry'!B28="","",'PO Entry'!C28)</f>
        <v/>
      </c>
      <c r="E27" s="89" t="str">
        <f aca="false">IF('PO Entry'!B28="","",'PO Entry'!D28)</f>
        <v/>
      </c>
      <c r="F27" s="87" t="str">
        <f aca="false">IF('PO Entry'!B28="","",'PO Entry'!E28)</f>
        <v/>
      </c>
      <c r="G27" s="90" t="str">
        <f aca="false">IF('PO Entry'!B28="","",'PO Entry'!N28)</f>
        <v/>
      </c>
      <c r="H27" s="91" t="str">
        <f aca="false">IF('PO Entry'!B28="","",'PO Entry'!G28)</f>
        <v/>
      </c>
      <c r="I27" s="90" t="str">
        <f aca="false">IF('PO Entry'!B28="","",'PO Entry'!H28)</f>
        <v/>
      </c>
      <c r="J27" s="92" t="str">
        <f aca="false">IF('PO Entry'!B28="","",'PO Entry'!I28)</f>
        <v/>
      </c>
      <c r="K27" s="90" t="str">
        <f aca="false">IF('PO Entry'!B28="","",'PO Entry'!J28)</f>
        <v/>
      </c>
      <c r="L27" s="90" t="str">
        <f aca="false">IF('PO Entry'!B28="","",'PO Entry'!K28)</f>
        <v/>
      </c>
      <c r="M27" s="90" t="str">
        <f aca="false">IF('PO Entry'!B28="","",'PO Entry'!L28)</f>
        <v/>
      </c>
    </row>
    <row r="28" customFormat="false" ht="15" hidden="false" customHeight="false" outlineLevel="0" collapsed="false">
      <c r="B28" s="93" t="str">
        <f aca="false">"Amount in words: "&amp;'PO Entry'!I36&amp;CHAR(10)&amp;CHAR(10)&amp;"Special instructions: "&amp;'PO Entry'!C13</f>
        <v>Amount in words: Rupees One Lakh Twenty-Eight Thousand Eight Hundred and Thirty-Six Only
Special instructions: Mill test certificate required with each lot.</v>
      </c>
      <c r="C28" s="93"/>
      <c r="D28" s="93"/>
      <c r="E28" s="93"/>
      <c r="F28" s="93"/>
      <c r="G28" s="94" t="s">
        <v>155</v>
      </c>
      <c r="H28" s="94"/>
      <c r="I28" s="94"/>
      <c r="J28" s="94"/>
      <c r="K28" s="95" t="n">
        <f aca="false">'PO Entry'!H30</f>
        <v>108840</v>
      </c>
      <c r="L28" s="95"/>
      <c r="M28" s="95"/>
    </row>
    <row r="29" customFormat="false" ht="15" hidden="false" customHeight="false" outlineLevel="0" collapsed="false">
      <c r="B29" s="93"/>
      <c r="C29" s="93"/>
      <c r="D29" s="93"/>
      <c r="E29" s="93"/>
      <c r="F29" s="93"/>
      <c r="G29" s="94" t="s">
        <v>156</v>
      </c>
      <c r="H29" s="94"/>
      <c r="I29" s="94"/>
      <c r="J29" s="94"/>
      <c r="K29" s="95" t="n">
        <f aca="false">'PO Entry'!H31</f>
        <v>1500</v>
      </c>
      <c r="L29" s="95"/>
      <c r="M29" s="95"/>
    </row>
    <row r="30" customFormat="false" ht="15" hidden="false" customHeight="false" outlineLevel="0" collapsed="false">
      <c r="B30" s="93"/>
      <c r="C30" s="93"/>
      <c r="D30" s="93"/>
      <c r="E30" s="93"/>
      <c r="F30" s="93"/>
      <c r="G30" s="94" t="s">
        <v>157</v>
      </c>
      <c r="H30" s="94"/>
      <c r="I30" s="94"/>
      <c r="J30" s="94"/>
      <c r="K30" s="95" t="n">
        <f aca="false">'PO Entry'!H32</f>
        <v>9248.1</v>
      </c>
      <c r="L30" s="95"/>
      <c r="M30" s="95"/>
    </row>
    <row r="31" customFormat="false" ht="15" hidden="false" customHeight="false" outlineLevel="0" collapsed="false">
      <c r="B31" s="93"/>
      <c r="C31" s="93"/>
      <c r="D31" s="93"/>
      <c r="E31" s="93"/>
      <c r="F31" s="93"/>
      <c r="G31" s="94" t="s">
        <v>158</v>
      </c>
      <c r="H31" s="94"/>
      <c r="I31" s="94"/>
      <c r="J31" s="94"/>
      <c r="K31" s="95" t="n">
        <f aca="false">'PO Entry'!H33</f>
        <v>9248.1</v>
      </c>
      <c r="L31" s="95"/>
      <c r="M31" s="95"/>
    </row>
    <row r="32" customFormat="false" ht="15" hidden="false" customHeight="false" outlineLevel="0" collapsed="false">
      <c r="B32" s="93"/>
      <c r="C32" s="93"/>
      <c r="D32" s="93"/>
      <c r="E32" s="93"/>
      <c r="F32" s="93"/>
      <c r="G32" s="94" t="s">
        <v>159</v>
      </c>
      <c r="H32" s="94"/>
      <c r="I32" s="94"/>
      <c r="J32" s="94"/>
      <c r="K32" s="95" t="n">
        <f aca="false">'PO Entry'!H34</f>
        <v>0</v>
      </c>
      <c r="L32" s="95"/>
      <c r="M32" s="95"/>
    </row>
    <row r="33" customFormat="false" ht="15" hidden="false" customHeight="false" outlineLevel="0" collapsed="false">
      <c r="B33" s="93"/>
      <c r="C33" s="93"/>
      <c r="D33" s="93"/>
      <c r="E33" s="93"/>
      <c r="F33" s="93"/>
      <c r="G33" s="94" t="s">
        <v>160</v>
      </c>
      <c r="H33" s="94"/>
      <c r="I33" s="94"/>
      <c r="J33" s="94"/>
      <c r="K33" s="96" t="n">
        <f aca="false">'PO Entry'!H35</f>
        <v>-0.200000000011642</v>
      </c>
      <c r="L33" s="96"/>
      <c r="M33" s="96"/>
    </row>
    <row r="34" customFormat="false" ht="15" hidden="false" customHeight="false" outlineLevel="0" collapsed="false">
      <c r="B34" s="93"/>
      <c r="C34" s="93"/>
      <c r="D34" s="93"/>
      <c r="E34" s="93"/>
      <c r="F34" s="93"/>
      <c r="G34" s="97" t="s">
        <v>161</v>
      </c>
      <c r="H34" s="97"/>
      <c r="I34" s="97"/>
      <c r="J34" s="97"/>
      <c r="K34" s="98" t="n">
        <f aca="false">'PO Entry'!H36</f>
        <v>128836</v>
      </c>
      <c r="L34" s="98"/>
      <c r="M34" s="98"/>
    </row>
    <row r="36" customFormat="false" ht="15" hidden="false" customHeight="true" outlineLevel="0" collapsed="false">
      <c r="B36" s="79" t="s">
        <v>177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</row>
    <row r="37" customFormat="false" ht="15" hidden="false" customHeight="false" outlineLevel="0" collapsed="false">
      <c r="B37" s="99" t="str">
        <f aca="false">'Company Details'!C11</f>
        <v>1. Please quote our PO number on your invoice, challan and all correspondence.
2. Goods must match the specification and quantity ordered; rejected goods will be returned at your cost.
3. Tax invoice must show our GSTIN and correct HSN codes.
4. Delivery on or before the date shown; delays must be informed in advance.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</row>
    <row r="38" customFormat="false" ht="15" hidden="false" customHeight="false" outlineLevel="0" collapsed="false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</row>
    <row r="39" customFormat="false" ht="15" hidden="false" customHeight="false" outlineLevel="0" collapsed="false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</row>
    <row r="40" customFormat="false" ht="15" hidden="false" customHeight="false" outlineLevel="0" collapsed="false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</row>
    <row r="41" customFormat="false" ht="15" hidden="false" customHeight="false" outlineLevel="0" collapsed="false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</row>
    <row r="43" customFormat="false" ht="15" hidden="false" customHeight="true" outlineLevel="0" collapsed="false">
      <c r="B43" s="100" t="s">
        <v>178</v>
      </c>
      <c r="C43" s="100"/>
      <c r="D43" s="100"/>
      <c r="E43" s="100"/>
      <c r="F43" s="100"/>
      <c r="I43" s="101" t="str">
        <f aca="false">"For "&amp;'Company Details'!C3</f>
        <v>For Xplore Excel Industries</v>
      </c>
      <c r="J43" s="101"/>
      <c r="K43" s="101"/>
      <c r="L43" s="101"/>
      <c r="M43" s="101"/>
    </row>
    <row r="46" customFormat="false" ht="15" hidden="false" customHeight="false" outlineLevel="0" collapsed="false">
      <c r="B46" s="102"/>
      <c r="C46" s="102"/>
      <c r="D46" s="102"/>
      <c r="E46" s="102"/>
      <c r="F46" s="102"/>
      <c r="I46" s="102"/>
      <c r="J46" s="102"/>
      <c r="K46" s="102"/>
      <c r="L46" s="102"/>
      <c r="M46" s="102"/>
    </row>
    <row r="47" customFormat="false" ht="15" hidden="false" customHeight="true" outlineLevel="0" collapsed="false">
      <c r="B47" s="78" t="s">
        <v>179</v>
      </c>
      <c r="C47" s="78"/>
      <c r="D47" s="78"/>
      <c r="E47" s="78"/>
      <c r="F47" s="78"/>
      <c r="I47" s="78" t="s">
        <v>180</v>
      </c>
      <c r="J47" s="78"/>
      <c r="K47" s="78"/>
      <c r="L47" s="78"/>
      <c r="M47" s="78"/>
    </row>
    <row r="49" customFormat="false" ht="15" hidden="false" customHeight="true" outlineLevel="0" collapsed="false">
      <c r="B49" s="103" t="s">
        <v>181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</sheetData>
  <mergeCells count="42">
    <mergeCell ref="B2:M2"/>
    <mergeCell ref="B3:M3"/>
    <mergeCell ref="B4:M4"/>
    <mergeCell ref="B5:M5"/>
    <mergeCell ref="B7:G7"/>
    <mergeCell ref="I7:J7"/>
    <mergeCell ref="K7:M7"/>
    <mergeCell ref="B8:G8"/>
    <mergeCell ref="I8:J8"/>
    <mergeCell ref="K8:M8"/>
    <mergeCell ref="B9:G9"/>
    <mergeCell ref="I9:J9"/>
    <mergeCell ref="K9:M9"/>
    <mergeCell ref="B10:G10"/>
    <mergeCell ref="I10:J10"/>
    <mergeCell ref="K10:M10"/>
    <mergeCell ref="B11:G11"/>
    <mergeCell ref="I11:J11"/>
    <mergeCell ref="K11:M11"/>
    <mergeCell ref="B13:M13"/>
    <mergeCell ref="B28:F34"/>
    <mergeCell ref="G28:J28"/>
    <mergeCell ref="K28:M28"/>
    <mergeCell ref="G29:J29"/>
    <mergeCell ref="K29:M29"/>
    <mergeCell ref="G30:J30"/>
    <mergeCell ref="K30:M30"/>
    <mergeCell ref="G31:J31"/>
    <mergeCell ref="K31:M31"/>
    <mergeCell ref="G32:J32"/>
    <mergeCell ref="K32:M32"/>
    <mergeCell ref="G33:J33"/>
    <mergeCell ref="K33:M33"/>
    <mergeCell ref="G34:J34"/>
    <mergeCell ref="K34:M34"/>
    <mergeCell ref="B36:M36"/>
    <mergeCell ref="B37:M41"/>
    <mergeCell ref="B43:F43"/>
    <mergeCell ref="I43:M43"/>
    <mergeCell ref="B47:F47"/>
    <mergeCell ref="I47:M47"/>
    <mergeCell ref="B49:M49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N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7" min="6" style="0" width="12"/>
    <col collapsed="false" customWidth="true" hidden="false" outlineLevel="0" max="10" min="8" style="0" width="14"/>
    <col collapsed="false" customWidth="true" hidden="false" outlineLevel="0" max="12" min="11" style="0" width="12"/>
    <col collapsed="false" customWidth="true" hidden="false" outlineLevel="0" max="13" min="13" style="0" width="15"/>
    <col collapsed="false" customWidth="true" hidden="false" outlineLevel="0" max="14" min="14" style="0" width="17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182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customFormat="false" ht="15" hidden="false" customHeight="false" outlineLevel="0" collapsed="false">
      <c r="A3" s="48" t="s">
        <v>183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customFormat="false" ht="39.75" hidden="false" customHeight="true" outlineLevel="0" collapsed="false">
      <c r="A4" s="34" t="s">
        <v>119</v>
      </c>
      <c r="B4" s="34" t="s">
        <v>122</v>
      </c>
      <c r="C4" s="34" t="s">
        <v>124</v>
      </c>
      <c r="D4" s="34" t="s">
        <v>164</v>
      </c>
      <c r="E4" s="34" t="s">
        <v>184</v>
      </c>
      <c r="F4" s="34" t="s">
        <v>166</v>
      </c>
      <c r="G4" s="34" t="s">
        <v>75</v>
      </c>
      <c r="H4" s="34" t="s">
        <v>185</v>
      </c>
      <c r="I4" s="34" t="s">
        <v>186</v>
      </c>
      <c r="J4" s="34" t="s">
        <v>187</v>
      </c>
      <c r="K4" s="34" t="s">
        <v>188</v>
      </c>
      <c r="L4" s="34" t="s">
        <v>189</v>
      </c>
      <c r="M4" s="34" t="s">
        <v>190</v>
      </c>
      <c r="N4" s="34" t="s">
        <v>191</v>
      </c>
    </row>
    <row r="5" customFormat="false" ht="15" hidden="false" customHeight="false" outlineLevel="0" collapsed="false">
      <c r="A5" s="104" t="s">
        <v>192</v>
      </c>
      <c r="B5" s="105" t="n">
        <v>46254</v>
      </c>
      <c r="C5" s="106" t="s">
        <v>90</v>
      </c>
      <c r="D5" s="104" t="s">
        <v>94</v>
      </c>
      <c r="E5" s="107" t="n">
        <v>48600</v>
      </c>
      <c r="F5" s="105" t="n">
        <v>46262</v>
      </c>
      <c r="G5" s="104" t="s">
        <v>95</v>
      </c>
      <c r="H5" s="108" t="n">
        <v>46261</v>
      </c>
      <c r="I5" s="109" t="s">
        <v>193</v>
      </c>
      <c r="J5" s="110" t="n">
        <v>48600</v>
      </c>
      <c r="K5" s="111" t="n">
        <f aca="false">IF(H5="","",H5+IF(OR(D5="Micro",D5="Small"),MIN(IFERROR(VALUE(LEFT(G5,FIND(" ",G5)-1)),IF(G5="Advance",0,0)),45),IFERROR(VALUE(LEFT(G5,FIND(" ",G5)-1)),IF(G5="Advance",0,0))))</f>
        <v>46276</v>
      </c>
      <c r="L5" s="108"/>
      <c r="M5" s="38" t="str">
        <f aca="true">IF(A5="","",IF(H5&lt;&gt;"",IF(H5&gt;F5,"Received late","Received"),IF(TODAY()&gt;F5,"OVERDUE","Pending")))</f>
        <v>Received</v>
      </c>
      <c r="N5" s="38" t="str">
        <f aca="true">IF(OR(A5="",H5=""),"",IF(L5&lt;&gt;"","Paid",IF(TODAY()&gt;K5,IF(OR(D5="Micro",D5="Small"),"OVERDUE – MSME","OVERDUE"),"Due in "&amp;(K5-TODAY())&amp;" days")))</f>
        <v>OVERDUE – MSME</v>
      </c>
    </row>
    <row r="6" customFormat="false" ht="15" hidden="false" customHeight="false" outlineLevel="0" collapsed="false">
      <c r="A6" s="104" t="s">
        <v>194</v>
      </c>
      <c r="B6" s="105" t="n">
        <v>46277</v>
      </c>
      <c r="C6" s="106" t="s">
        <v>83</v>
      </c>
      <c r="D6" s="104" t="s">
        <v>88</v>
      </c>
      <c r="E6" s="107" t="n">
        <v>212400</v>
      </c>
      <c r="F6" s="105" t="n">
        <v>46290</v>
      </c>
      <c r="G6" s="104" t="s">
        <v>89</v>
      </c>
      <c r="H6" s="108" t="n">
        <v>46289</v>
      </c>
      <c r="I6" s="109" t="s">
        <v>195</v>
      </c>
      <c r="J6" s="110" t="n">
        <v>212400</v>
      </c>
      <c r="K6" s="111" t="n">
        <f aca="false">IF(H6="","",H6+IF(OR(D6="Micro",D6="Small"),MIN(IFERROR(VALUE(LEFT(G6,FIND(" ",G6)-1)),IF(G6="Advance",0,0)),45),IFERROR(VALUE(LEFT(G6,FIND(" ",G6)-1)),IF(G6="Advance",0,0))))</f>
        <v>46334</v>
      </c>
      <c r="L6" s="108" t="n">
        <v>46295</v>
      </c>
      <c r="M6" s="38" t="str">
        <f aca="true">IF(A6="","",IF(H6&lt;&gt;"",IF(H6&gt;F6,"Received late","Received"),IF(TODAY()&gt;F6,"OVERDUE","Pending")))</f>
        <v>Received</v>
      </c>
      <c r="N6" s="38" t="str">
        <f aca="true">IF(OR(A6="",H6=""),"",IF(L6&lt;&gt;"","Paid",IF(TODAY()&gt;K6,IF(OR(D6="Micro",D6="Small"),"OVERDUE – MSME","OVERDUE"),"Due in "&amp;(K6-TODAY())&amp;" days")))</f>
        <v>Paid</v>
      </c>
    </row>
    <row r="7" customFormat="false" ht="15" hidden="false" customHeight="false" outlineLevel="0" collapsed="false">
      <c r="A7" s="104" t="s">
        <v>196</v>
      </c>
      <c r="B7" s="105" t="n">
        <v>46283</v>
      </c>
      <c r="C7" s="106" t="s">
        <v>77</v>
      </c>
      <c r="D7" s="104" t="s">
        <v>81</v>
      </c>
      <c r="E7" s="107" t="n">
        <v>118000</v>
      </c>
      <c r="F7" s="105" t="n">
        <v>46291</v>
      </c>
      <c r="G7" s="104" t="s">
        <v>82</v>
      </c>
      <c r="H7" s="108"/>
      <c r="I7" s="109"/>
      <c r="J7" s="110"/>
      <c r="K7" s="111" t="str">
        <f aca="false">IF(H7="","",H7+IF(OR(D7="Micro",D7="Small"),MIN(IFERROR(VALUE(LEFT(G7,FIND(" ",G7)-1)),IF(G7="Advance",0,0)),45),IFERROR(VALUE(LEFT(G7,FIND(" ",G7)-1)),IF(G7="Advance",0,0))))</f>
        <v/>
      </c>
      <c r="L7" s="108"/>
      <c r="M7" s="38" t="str">
        <f aca="true">IF(A7="","",IF(H7&lt;&gt;"",IF(H7&gt;F7,"Received late","Received"),IF(TODAY()&gt;F7,"OVERDUE","Pending")))</f>
        <v>OVERDUE</v>
      </c>
      <c r="N7" s="38" t="str">
        <f aca="true">IF(OR(A7="",H7=""),"",IF(L7&lt;&gt;"","Paid",IF(TODAY()&gt;K7,IF(OR(D7="Micro",D7="Small"),"OVERDUE – MSME","OVERDUE"),"Due in "&amp;(K7-TODAY())&amp;" days")))</f>
        <v/>
      </c>
    </row>
    <row r="8" customFormat="false" ht="15" hidden="false" customHeight="false" outlineLevel="0" collapsed="false">
      <c r="A8" s="104"/>
      <c r="B8" s="105"/>
      <c r="C8" s="106"/>
      <c r="D8" s="104"/>
      <c r="E8" s="107"/>
      <c r="F8" s="105"/>
      <c r="G8" s="104"/>
      <c r="H8" s="108"/>
      <c r="I8" s="109"/>
      <c r="J8" s="110"/>
      <c r="K8" s="111" t="str">
        <f aca="false">IF(H8="","",H8+IF(OR(D8="Micro",D8="Small"),MIN(IFERROR(VALUE(LEFT(G8,FIND(" ",G8)-1)),IF(G8="Advance",0,0)),45),IFERROR(VALUE(LEFT(G8,FIND(" ",G8)-1)),IF(G8="Advance",0,0))))</f>
        <v/>
      </c>
      <c r="L8" s="108"/>
      <c r="M8" s="38" t="str">
        <f aca="true">IF(A8="","",IF(H8&lt;&gt;"",IF(H8&gt;F8,"Received late","Received"),IF(TODAY()&gt;F8,"OVERDUE","Pending")))</f>
        <v/>
      </c>
      <c r="N8" s="38" t="str">
        <f aca="true">IF(OR(A8="",H8=""),"",IF(L8&lt;&gt;"","Paid",IF(TODAY()&gt;K8,IF(OR(D8="Micro",D8="Small"),"OVERDUE – MSME","OVERDUE"),"Due in "&amp;(K8-TODAY())&amp;" days")))</f>
        <v/>
      </c>
    </row>
    <row r="9" customFormat="false" ht="15" hidden="false" customHeight="false" outlineLevel="0" collapsed="false">
      <c r="A9" s="104"/>
      <c r="B9" s="105"/>
      <c r="C9" s="106"/>
      <c r="D9" s="104"/>
      <c r="E9" s="107"/>
      <c r="F9" s="105"/>
      <c r="G9" s="104"/>
      <c r="H9" s="108"/>
      <c r="I9" s="109"/>
      <c r="J9" s="110"/>
      <c r="K9" s="111" t="str">
        <f aca="false">IF(H9="","",H9+IF(OR(D9="Micro",D9="Small"),MIN(IFERROR(VALUE(LEFT(G9,FIND(" ",G9)-1)),IF(G9="Advance",0,0)),45),IFERROR(VALUE(LEFT(G9,FIND(" ",G9)-1)),IF(G9="Advance",0,0))))</f>
        <v/>
      </c>
      <c r="L9" s="108"/>
      <c r="M9" s="38" t="str">
        <f aca="true">IF(A9="","",IF(H9&lt;&gt;"",IF(H9&gt;F9,"Received late","Received"),IF(TODAY()&gt;F9,"OVERDUE","Pending")))</f>
        <v/>
      </c>
      <c r="N9" s="38" t="str">
        <f aca="true">IF(OR(A9="",H9=""),"",IF(L9&lt;&gt;"","Paid",IF(TODAY()&gt;K9,IF(OR(D9="Micro",D9="Small"),"OVERDUE – MSME","OVERDUE"),"Due in "&amp;(K9-TODAY())&amp;" days")))</f>
        <v/>
      </c>
    </row>
    <row r="10" customFormat="false" ht="15" hidden="false" customHeight="false" outlineLevel="0" collapsed="false">
      <c r="A10" s="104"/>
      <c r="B10" s="105"/>
      <c r="C10" s="106"/>
      <c r="D10" s="104"/>
      <c r="E10" s="107"/>
      <c r="F10" s="105"/>
      <c r="G10" s="104"/>
      <c r="H10" s="108"/>
      <c r="I10" s="109"/>
      <c r="J10" s="110"/>
      <c r="K10" s="111" t="str">
        <f aca="false">IF(H10="","",H10+IF(OR(D10="Micro",D10="Small"),MIN(IFERROR(VALUE(LEFT(G10,FIND(" ",G10)-1)),IF(G10="Advance",0,0)),45),IFERROR(VALUE(LEFT(G10,FIND(" ",G10)-1)),IF(G10="Advance",0,0))))</f>
        <v/>
      </c>
      <c r="L10" s="108"/>
      <c r="M10" s="38" t="str">
        <f aca="true">IF(A10="","",IF(H10&lt;&gt;"",IF(H10&gt;F10,"Received late","Received"),IF(TODAY()&gt;F10,"OVERDUE","Pending")))</f>
        <v/>
      </c>
      <c r="N10" s="38" t="str">
        <f aca="true">IF(OR(A10="",H10=""),"",IF(L10&lt;&gt;"","Paid",IF(TODAY()&gt;K10,IF(OR(D10="Micro",D10="Small"),"OVERDUE – MSME","OVERDUE"),"Due in "&amp;(K10-TODAY())&amp;" days")))</f>
        <v/>
      </c>
    </row>
    <row r="11" customFormat="false" ht="15" hidden="false" customHeight="false" outlineLevel="0" collapsed="false">
      <c r="A11" s="104"/>
      <c r="B11" s="105"/>
      <c r="C11" s="106"/>
      <c r="D11" s="104"/>
      <c r="E11" s="107"/>
      <c r="F11" s="105"/>
      <c r="G11" s="104"/>
      <c r="H11" s="108"/>
      <c r="I11" s="109"/>
      <c r="J11" s="110"/>
      <c r="K11" s="111" t="str">
        <f aca="false">IF(H11="","",H11+IF(OR(D11="Micro",D11="Small"),MIN(IFERROR(VALUE(LEFT(G11,FIND(" ",G11)-1)),IF(G11="Advance",0,0)),45),IFERROR(VALUE(LEFT(G11,FIND(" ",G11)-1)),IF(G11="Advance",0,0))))</f>
        <v/>
      </c>
      <c r="L11" s="108"/>
      <c r="M11" s="38" t="str">
        <f aca="true">IF(A11="","",IF(H11&lt;&gt;"",IF(H11&gt;F11,"Received late","Received"),IF(TODAY()&gt;F11,"OVERDUE","Pending")))</f>
        <v/>
      </c>
      <c r="N11" s="38" t="str">
        <f aca="true">IF(OR(A11="",H11=""),"",IF(L11&lt;&gt;"","Paid",IF(TODAY()&gt;K11,IF(OR(D11="Micro",D11="Small"),"OVERDUE – MSME","OVERDUE"),"Due in "&amp;(K11-TODAY())&amp;" days")))</f>
        <v/>
      </c>
    </row>
    <row r="12" customFormat="false" ht="15" hidden="false" customHeight="false" outlineLevel="0" collapsed="false">
      <c r="A12" s="104"/>
      <c r="B12" s="105"/>
      <c r="C12" s="106"/>
      <c r="D12" s="104"/>
      <c r="E12" s="107"/>
      <c r="F12" s="105"/>
      <c r="G12" s="104"/>
      <c r="H12" s="108"/>
      <c r="I12" s="109"/>
      <c r="J12" s="110"/>
      <c r="K12" s="111" t="str">
        <f aca="false">IF(H12="","",H12+IF(OR(D12="Micro",D12="Small"),MIN(IFERROR(VALUE(LEFT(G12,FIND(" ",G12)-1)),IF(G12="Advance",0,0)),45),IFERROR(VALUE(LEFT(G12,FIND(" ",G12)-1)),IF(G12="Advance",0,0))))</f>
        <v/>
      </c>
      <c r="L12" s="108"/>
      <c r="M12" s="38" t="str">
        <f aca="true">IF(A12="","",IF(H12&lt;&gt;"",IF(H12&gt;F12,"Received late","Received"),IF(TODAY()&gt;F12,"OVERDUE","Pending")))</f>
        <v/>
      </c>
      <c r="N12" s="38" t="str">
        <f aca="true">IF(OR(A12="",H12=""),"",IF(L12&lt;&gt;"","Paid",IF(TODAY()&gt;K12,IF(OR(D12="Micro",D12="Small"),"OVERDUE – MSME","OVERDUE"),"Due in "&amp;(K12-TODAY())&amp;" days")))</f>
        <v/>
      </c>
    </row>
    <row r="13" customFormat="false" ht="15" hidden="false" customHeight="false" outlineLevel="0" collapsed="false">
      <c r="A13" s="104"/>
      <c r="B13" s="105"/>
      <c r="C13" s="106"/>
      <c r="D13" s="104"/>
      <c r="E13" s="107"/>
      <c r="F13" s="105"/>
      <c r="G13" s="104"/>
      <c r="H13" s="108"/>
      <c r="I13" s="109"/>
      <c r="J13" s="110"/>
      <c r="K13" s="111" t="str">
        <f aca="false">IF(H13="","",H13+IF(OR(D13="Micro",D13="Small"),MIN(IFERROR(VALUE(LEFT(G13,FIND(" ",G13)-1)),IF(G13="Advance",0,0)),45),IFERROR(VALUE(LEFT(G13,FIND(" ",G13)-1)),IF(G13="Advance",0,0))))</f>
        <v/>
      </c>
      <c r="L13" s="108"/>
      <c r="M13" s="38" t="str">
        <f aca="true">IF(A13="","",IF(H13&lt;&gt;"",IF(H13&gt;F13,"Received late","Received"),IF(TODAY()&gt;F13,"OVERDUE","Pending")))</f>
        <v/>
      </c>
      <c r="N13" s="38" t="str">
        <f aca="true">IF(OR(A13="",H13=""),"",IF(L13&lt;&gt;"","Paid",IF(TODAY()&gt;K13,IF(OR(D13="Micro",D13="Small"),"OVERDUE – MSME","OVERDUE"),"Due in "&amp;(K13-TODAY())&amp;" days")))</f>
        <v/>
      </c>
    </row>
    <row r="14" customFormat="false" ht="15" hidden="false" customHeight="false" outlineLevel="0" collapsed="false">
      <c r="A14" s="104"/>
      <c r="B14" s="105"/>
      <c r="C14" s="106"/>
      <c r="D14" s="104"/>
      <c r="E14" s="107"/>
      <c r="F14" s="105"/>
      <c r="G14" s="104"/>
      <c r="H14" s="108"/>
      <c r="I14" s="109"/>
      <c r="J14" s="110"/>
      <c r="K14" s="111" t="str">
        <f aca="false">IF(H14="","",H14+IF(OR(D14="Micro",D14="Small"),MIN(IFERROR(VALUE(LEFT(G14,FIND(" ",G14)-1)),IF(G14="Advance",0,0)),45),IFERROR(VALUE(LEFT(G14,FIND(" ",G14)-1)),IF(G14="Advance",0,0))))</f>
        <v/>
      </c>
      <c r="L14" s="108"/>
      <c r="M14" s="38" t="str">
        <f aca="true">IF(A14="","",IF(H14&lt;&gt;"",IF(H14&gt;F14,"Received late","Received"),IF(TODAY()&gt;F14,"OVERDUE","Pending")))</f>
        <v/>
      </c>
      <c r="N14" s="38" t="str">
        <f aca="true">IF(OR(A14="",H14=""),"",IF(L14&lt;&gt;"","Paid",IF(TODAY()&gt;K14,IF(OR(D14="Micro",D14="Small"),"OVERDUE – MSME","OVERDUE"),"Due in "&amp;(K14-TODAY())&amp;" days")))</f>
        <v/>
      </c>
    </row>
    <row r="15" customFormat="false" ht="15" hidden="false" customHeight="false" outlineLevel="0" collapsed="false">
      <c r="A15" s="104"/>
      <c r="B15" s="105"/>
      <c r="C15" s="106"/>
      <c r="D15" s="104"/>
      <c r="E15" s="107"/>
      <c r="F15" s="105"/>
      <c r="G15" s="104"/>
      <c r="H15" s="108"/>
      <c r="I15" s="109"/>
      <c r="J15" s="110"/>
      <c r="K15" s="111" t="str">
        <f aca="false">IF(H15="","",H15+IF(OR(D15="Micro",D15="Small"),MIN(IFERROR(VALUE(LEFT(G15,FIND(" ",G15)-1)),IF(G15="Advance",0,0)),45),IFERROR(VALUE(LEFT(G15,FIND(" ",G15)-1)),IF(G15="Advance",0,0))))</f>
        <v/>
      </c>
      <c r="L15" s="108"/>
      <c r="M15" s="38" t="str">
        <f aca="true">IF(A15="","",IF(H15&lt;&gt;"",IF(H15&gt;F15,"Received late","Received"),IF(TODAY()&gt;F15,"OVERDUE","Pending")))</f>
        <v/>
      </c>
      <c r="N15" s="38" t="str">
        <f aca="true">IF(OR(A15="",H15=""),"",IF(L15&lt;&gt;"","Paid",IF(TODAY()&gt;K15,IF(OR(D15="Micro",D15="Small"),"OVERDUE – MSME","OVERDUE"),"Due in "&amp;(K15-TODAY())&amp;" days")))</f>
        <v/>
      </c>
    </row>
    <row r="16" customFormat="false" ht="15" hidden="false" customHeight="false" outlineLevel="0" collapsed="false">
      <c r="A16" s="104"/>
      <c r="B16" s="105"/>
      <c r="C16" s="106"/>
      <c r="D16" s="104"/>
      <c r="E16" s="107"/>
      <c r="F16" s="105"/>
      <c r="G16" s="104"/>
      <c r="H16" s="108"/>
      <c r="I16" s="109"/>
      <c r="J16" s="110"/>
      <c r="K16" s="111" t="str">
        <f aca="false">IF(H16="","",H16+IF(OR(D16="Micro",D16="Small"),MIN(IFERROR(VALUE(LEFT(G16,FIND(" ",G16)-1)),IF(G16="Advance",0,0)),45),IFERROR(VALUE(LEFT(G16,FIND(" ",G16)-1)),IF(G16="Advance",0,0))))</f>
        <v/>
      </c>
      <c r="L16" s="108"/>
      <c r="M16" s="38" t="str">
        <f aca="true">IF(A16="","",IF(H16&lt;&gt;"",IF(H16&gt;F16,"Received late","Received"),IF(TODAY()&gt;F16,"OVERDUE","Pending")))</f>
        <v/>
      </c>
      <c r="N16" s="38" t="str">
        <f aca="true">IF(OR(A16="",H16=""),"",IF(L16&lt;&gt;"","Paid",IF(TODAY()&gt;K16,IF(OR(D16="Micro",D16="Small"),"OVERDUE – MSME","OVERDUE"),"Due in "&amp;(K16-TODAY())&amp;" days")))</f>
        <v/>
      </c>
    </row>
    <row r="17" customFormat="false" ht="15" hidden="false" customHeight="false" outlineLevel="0" collapsed="false">
      <c r="A17" s="104"/>
      <c r="B17" s="105"/>
      <c r="C17" s="106"/>
      <c r="D17" s="104"/>
      <c r="E17" s="107"/>
      <c r="F17" s="105"/>
      <c r="G17" s="104"/>
      <c r="H17" s="108"/>
      <c r="I17" s="109"/>
      <c r="J17" s="110"/>
      <c r="K17" s="111" t="str">
        <f aca="false">IF(H17="","",H17+IF(OR(D17="Micro",D17="Small"),MIN(IFERROR(VALUE(LEFT(G17,FIND(" ",G17)-1)),IF(G17="Advance",0,0)),45),IFERROR(VALUE(LEFT(G17,FIND(" ",G17)-1)),IF(G17="Advance",0,0))))</f>
        <v/>
      </c>
      <c r="L17" s="108"/>
      <c r="M17" s="38" t="str">
        <f aca="true">IF(A17="","",IF(H17&lt;&gt;"",IF(H17&gt;F17,"Received late","Received"),IF(TODAY()&gt;F17,"OVERDUE","Pending")))</f>
        <v/>
      </c>
      <c r="N17" s="38" t="str">
        <f aca="true">IF(OR(A17="",H17=""),"",IF(L17&lt;&gt;"","Paid",IF(TODAY()&gt;K17,IF(OR(D17="Micro",D17="Small"),"OVERDUE – MSME","OVERDUE"),"Due in "&amp;(K17-TODAY())&amp;" days")))</f>
        <v/>
      </c>
    </row>
    <row r="18" customFormat="false" ht="15" hidden="false" customHeight="false" outlineLevel="0" collapsed="false">
      <c r="A18" s="104"/>
      <c r="B18" s="105"/>
      <c r="C18" s="106"/>
      <c r="D18" s="104"/>
      <c r="E18" s="107"/>
      <c r="F18" s="105"/>
      <c r="G18" s="104"/>
      <c r="H18" s="108"/>
      <c r="I18" s="109"/>
      <c r="J18" s="110"/>
      <c r="K18" s="111" t="str">
        <f aca="false">IF(H18="","",H18+IF(OR(D18="Micro",D18="Small"),MIN(IFERROR(VALUE(LEFT(G18,FIND(" ",G18)-1)),IF(G18="Advance",0,0)),45),IFERROR(VALUE(LEFT(G18,FIND(" ",G18)-1)),IF(G18="Advance",0,0))))</f>
        <v/>
      </c>
      <c r="L18" s="108"/>
      <c r="M18" s="38" t="str">
        <f aca="true">IF(A18="","",IF(H18&lt;&gt;"",IF(H18&gt;F18,"Received late","Received"),IF(TODAY()&gt;F18,"OVERDUE","Pending")))</f>
        <v/>
      </c>
      <c r="N18" s="38" t="str">
        <f aca="true">IF(OR(A18="",H18=""),"",IF(L18&lt;&gt;"","Paid",IF(TODAY()&gt;K18,IF(OR(D18="Micro",D18="Small"),"OVERDUE – MSME","OVERDUE"),"Due in "&amp;(K18-TODAY())&amp;" days")))</f>
        <v/>
      </c>
    </row>
    <row r="19" customFormat="false" ht="15" hidden="false" customHeight="false" outlineLevel="0" collapsed="false">
      <c r="A19" s="104"/>
      <c r="B19" s="105"/>
      <c r="C19" s="106"/>
      <c r="D19" s="104"/>
      <c r="E19" s="107"/>
      <c r="F19" s="105"/>
      <c r="G19" s="104"/>
      <c r="H19" s="108"/>
      <c r="I19" s="109"/>
      <c r="J19" s="110"/>
      <c r="K19" s="111" t="str">
        <f aca="false">IF(H19="","",H19+IF(OR(D19="Micro",D19="Small"),MIN(IFERROR(VALUE(LEFT(G19,FIND(" ",G19)-1)),IF(G19="Advance",0,0)),45),IFERROR(VALUE(LEFT(G19,FIND(" ",G19)-1)),IF(G19="Advance",0,0))))</f>
        <v/>
      </c>
      <c r="L19" s="108"/>
      <c r="M19" s="38" t="str">
        <f aca="true">IF(A19="","",IF(H19&lt;&gt;"",IF(H19&gt;F19,"Received late","Received"),IF(TODAY()&gt;F19,"OVERDUE","Pending")))</f>
        <v/>
      </c>
      <c r="N19" s="38" t="str">
        <f aca="true">IF(OR(A19="",H19=""),"",IF(L19&lt;&gt;"","Paid",IF(TODAY()&gt;K19,IF(OR(D19="Micro",D19="Small"),"OVERDUE – MSME","OVERDUE"),"Due in "&amp;(K19-TODAY())&amp;" days")))</f>
        <v/>
      </c>
    </row>
    <row r="20" customFormat="false" ht="15" hidden="false" customHeight="false" outlineLevel="0" collapsed="false">
      <c r="A20" s="104"/>
      <c r="B20" s="105"/>
      <c r="C20" s="106"/>
      <c r="D20" s="104"/>
      <c r="E20" s="107"/>
      <c r="F20" s="105"/>
      <c r="G20" s="104"/>
      <c r="H20" s="108"/>
      <c r="I20" s="109"/>
      <c r="J20" s="110"/>
      <c r="K20" s="111" t="str">
        <f aca="false">IF(H20="","",H20+IF(OR(D20="Micro",D20="Small"),MIN(IFERROR(VALUE(LEFT(G20,FIND(" ",G20)-1)),IF(G20="Advance",0,0)),45),IFERROR(VALUE(LEFT(G20,FIND(" ",G20)-1)),IF(G20="Advance",0,0))))</f>
        <v/>
      </c>
      <c r="L20" s="108"/>
      <c r="M20" s="38" t="str">
        <f aca="true">IF(A20="","",IF(H20&lt;&gt;"",IF(H20&gt;F20,"Received late","Received"),IF(TODAY()&gt;F20,"OVERDUE","Pending")))</f>
        <v/>
      </c>
      <c r="N20" s="38" t="str">
        <f aca="true">IF(OR(A20="",H20=""),"",IF(L20&lt;&gt;"","Paid",IF(TODAY()&gt;K20,IF(OR(D20="Micro",D20="Small"),"OVERDUE – MSME","OVERDUE"),"Due in "&amp;(K20-TODAY())&amp;" days")))</f>
        <v/>
      </c>
    </row>
    <row r="21" customFormat="false" ht="15" hidden="false" customHeight="false" outlineLevel="0" collapsed="false">
      <c r="A21" s="104"/>
      <c r="B21" s="105"/>
      <c r="C21" s="106"/>
      <c r="D21" s="104"/>
      <c r="E21" s="107"/>
      <c r="F21" s="105"/>
      <c r="G21" s="104"/>
      <c r="H21" s="108"/>
      <c r="I21" s="109"/>
      <c r="J21" s="110"/>
      <c r="K21" s="111" t="str">
        <f aca="false">IF(H21="","",H21+IF(OR(D21="Micro",D21="Small"),MIN(IFERROR(VALUE(LEFT(G21,FIND(" ",G21)-1)),IF(G21="Advance",0,0)),45),IFERROR(VALUE(LEFT(G21,FIND(" ",G21)-1)),IF(G21="Advance",0,0))))</f>
        <v/>
      </c>
      <c r="L21" s="108"/>
      <c r="M21" s="38" t="str">
        <f aca="true">IF(A21="","",IF(H21&lt;&gt;"",IF(H21&gt;F21,"Received late","Received"),IF(TODAY()&gt;F21,"OVERDUE","Pending")))</f>
        <v/>
      </c>
      <c r="N21" s="38" t="str">
        <f aca="true">IF(OR(A21="",H21=""),"",IF(L21&lt;&gt;"","Paid",IF(TODAY()&gt;K21,IF(OR(D21="Micro",D21="Small"),"OVERDUE – MSME","OVERDUE"),"Due in "&amp;(K21-TODAY())&amp;" days")))</f>
        <v/>
      </c>
    </row>
    <row r="22" customFormat="false" ht="15" hidden="false" customHeight="false" outlineLevel="0" collapsed="false">
      <c r="A22" s="104"/>
      <c r="B22" s="105"/>
      <c r="C22" s="106"/>
      <c r="D22" s="104"/>
      <c r="E22" s="107"/>
      <c r="F22" s="105"/>
      <c r="G22" s="104"/>
      <c r="H22" s="108"/>
      <c r="I22" s="109"/>
      <c r="J22" s="110"/>
      <c r="K22" s="111" t="str">
        <f aca="false">IF(H22="","",H22+IF(OR(D22="Micro",D22="Small"),MIN(IFERROR(VALUE(LEFT(G22,FIND(" ",G22)-1)),IF(G22="Advance",0,0)),45),IFERROR(VALUE(LEFT(G22,FIND(" ",G22)-1)),IF(G22="Advance",0,0))))</f>
        <v/>
      </c>
      <c r="L22" s="108"/>
      <c r="M22" s="38" t="str">
        <f aca="true">IF(A22="","",IF(H22&lt;&gt;"",IF(H22&gt;F22,"Received late","Received"),IF(TODAY()&gt;F22,"OVERDUE","Pending")))</f>
        <v/>
      </c>
      <c r="N22" s="38" t="str">
        <f aca="true">IF(OR(A22="",H22=""),"",IF(L22&lt;&gt;"","Paid",IF(TODAY()&gt;K22,IF(OR(D22="Micro",D22="Small"),"OVERDUE – MSME","OVERDUE"),"Due in "&amp;(K22-TODAY())&amp;" days")))</f>
        <v/>
      </c>
    </row>
    <row r="23" customFormat="false" ht="15" hidden="false" customHeight="false" outlineLevel="0" collapsed="false">
      <c r="A23" s="104"/>
      <c r="B23" s="105"/>
      <c r="C23" s="106"/>
      <c r="D23" s="104"/>
      <c r="E23" s="107"/>
      <c r="F23" s="105"/>
      <c r="G23" s="104"/>
      <c r="H23" s="108"/>
      <c r="I23" s="109"/>
      <c r="J23" s="110"/>
      <c r="K23" s="111" t="str">
        <f aca="false">IF(H23="","",H23+IF(OR(D23="Micro",D23="Small"),MIN(IFERROR(VALUE(LEFT(G23,FIND(" ",G23)-1)),IF(G23="Advance",0,0)),45),IFERROR(VALUE(LEFT(G23,FIND(" ",G23)-1)),IF(G23="Advance",0,0))))</f>
        <v/>
      </c>
      <c r="L23" s="108"/>
      <c r="M23" s="38" t="str">
        <f aca="true">IF(A23="","",IF(H23&lt;&gt;"",IF(H23&gt;F23,"Received late","Received"),IF(TODAY()&gt;F23,"OVERDUE","Pending")))</f>
        <v/>
      </c>
      <c r="N23" s="38" t="str">
        <f aca="true">IF(OR(A23="",H23=""),"",IF(L23&lt;&gt;"","Paid",IF(TODAY()&gt;K23,IF(OR(D23="Micro",D23="Small"),"OVERDUE – MSME","OVERDUE"),"Due in "&amp;(K23-TODAY())&amp;" days")))</f>
        <v/>
      </c>
    </row>
    <row r="24" customFormat="false" ht="15" hidden="false" customHeight="false" outlineLevel="0" collapsed="false">
      <c r="A24" s="104"/>
      <c r="B24" s="105"/>
      <c r="C24" s="106"/>
      <c r="D24" s="104"/>
      <c r="E24" s="107"/>
      <c r="F24" s="105"/>
      <c r="G24" s="104"/>
      <c r="H24" s="108"/>
      <c r="I24" s="109"/>
      <c r="J24" s="110"/>
      <c r="K24" s="111" t="str">
        <f aca="false">IF(H24="","",H24+IF(OR(D24="Micro",D24="Small"),MIN(IFERROR(VALUE(LEFT(G24,FIND(" ",G24)-1)),IF(G24="Advance",0,0)),45),IFERROR(VALUE(LEFT(G24,FIND(" ",G24)-1)),IF(G24="Advance",0,0))))</f>
        <v/>
      </c>
      <c r="L24" s="108"/>
      <c r="M24" s="38" t="str">
        <f aca="true">IF(A24="","",IF(H24&lt;&gt;"",IF(H24&gt;F24,"Received late","Received"),IF(TODAY()&gt;F24,"OVERDUE","Pending")))</f>
        <v/>
      </c>
      <c r="N24" s="38" t="str">
        <f aca="true">IF(OR(A24="",H24=""),"",IF(L24&lt;&gt;"","Paid",IF(TODAY()&gt;K24,IF(OR(D24="Micro",D24="Small"),"OVERDUE – MSME","OVERDUE"),"Due in "&amp;(K24-TODAY())&amp;" days")))</f>
        <v/>
      </c>
    </row>
    <row r="25" customFormat="false" ht="15" hidden="false" customHeight="false" outlineLevel="0" collapsed="false">
      <c r="A25" s="104"/>
      <c r="B25" s="105"/>
      <c r="C25" s="106"/>
      <c r="D25" s="104"/>
      <c r="E25" s="107"/>
      <c r="F25" s="105"/>
      <c r="G25" s="104"/>
      <c r="H25" s="108"/>
      <c r="I25" s="109"/>
      <c r="J25" s="110"/>
      <c r="K25" s="111" t="str">
        <f aca="false">IF(H25="","",H25+IF(OR(D25="Micro",D25="Small"),MIN(IFERROR(VALUE(LEFT(G25,FIND(" ",G25)-1)),IF(G25="Advance",0,0)),45),IFERROR(VALUE(LEFT(G25,FIND(" ",G25)-1)),IF(G25="Advance",0,0))))</f>
        <v/>
      </c>
      <c r="L25" s="108"/>
      <c r="M25" s="38" t="str">
        <f aca="true">IF(A25="","",IF(H25&lt;&gt;"",IF(H25&gt;F25,"Received late","Received"),IF(TODAY()&gt;F25,"OVERDUE","Pending")))</f>
        <v/>
      </c>
      <c r="N25" s="38" t="str">
        <f aca="true">IF(OR(A25="",H25=""),"",IF(L25&lt;&gt;"","Paid",IF(TODAY()&gt;K25,IF(OR(D25="Micro",D25="Small"),"OVERDUE – MSME","OVERDUE"),"Due in "&amp;(K25-TODAY())&amp;" days")))</f>
        <v/>
      </c>
    </row>
    <row r="26" customFormat="false" ht="15" hidden="false" customHeight="false" outlineLevel="0" collapsed="false">
      <c r="A26" s="104"/>
      <c r="B26" s="105"/>
      <c r="C26" s="106"/>
      <c r="D26" s="104"/>
      <c r="E26" s="107"/>
      <c r="F26" s="105"/>
      <c r="G26" s="104"/>
      <c r="H26" s="108"/>
      <c r="I26" s="109"/>
      <c r="J26" s="110"/>
      <c r="K26" s="111" t="str">
        <f aca="false">IF(H26="","",H26+IF(OR(D26="Micro",D26="Small"),MIN(IFERROR(VALUE(LEFT(G26,FIND(" ",G26)-1)),IF(G26="Advance",0,0)),45),IFERROR(VALUE(LEFT(G26,FIND(" ",G26)-1)),IF(G26="Advance",0,0))))</f>
        <v/>
      </c>
      <c r="L26" s="108"/>
      <c r="M26" s="38" t="str">
        <f aca="true">IF(A26="","",IF(H26&lt;&gt;"",IF(H26&gt;F26,"Received late","Received"),IF(TODAY()&gt;F26,"OVERDUE","Pending")))</f>
        <v/>
      </c>
      <c r="N26" s="38" t="str">
        <f aca="true">IF(OR(A26="",H26=""),"",IF(L26&lt;&gt;"","Paid",IF(TODAY()&gt;K26,IF(OR(D26="Micro",D26="Small"),"OVERDUE – MSME","OVERDUE"),"Due in "&amp;(K26-TODAY())&amp;" days")))</f>
        <v/>
      </c>
    </row>
    <row r="27" customFormat="false" ht="15" hidden="false" customHeight="false" outlineLevel="0" collapsed="false">
      <c r="A27" s="104"/>
      <c r="B27" s="105"/>
      <c r="C27" s="106"/>
      <c r="D27" s="104"/>
      <c r="E27" s="107"/>
      <c r="F27" s="105"/>
      <c r="G27" s="104"/>
      <c r="H27" s="108"/>
      <c r="I27" s="109"/>
      <c r="J27" s="110"/>
      <c r="K27" s="111" t="str">
        <f aca="false">IF(H27="","",H27+IF(OR(D27="Micro",D27="Small"),MIN(IFERROR(VALUE(LEFT(G27,FIND(" ",G27)-1)),IF(G27="Advance",0,0)),45),IFERROR(VALUE(LEFT(G27,FIND(" ",G27)-1)),IF(G27="Advance",0,0))))</f>
        <v/>
      </c>
      <c r="L27" s="108"/>
      <c r="M27" s="38" t="str">
        <f aca="true">IF(A27="","",IF(H27&lt;&gt;"",IF(H27&gt;F27,"Received late","Received"),IF(TODAY()&gt;F27,"OVERDUE","Pending")))</f>
        <v/>
      </c>
      <c r="N27" s="38" t="str">
        <f aca="true">IF(OR(A27="",H27=""),"",IF(L27&lt;&gt;"","Paid",IF(TODAY()&gt;K27,IF(OR(D27="Micro",D27="Small"),"OVERDUE – MSME","OVERDUE"),"Due in "&amp;(K27-TODAY())&amp;" days")))</f>
        <v/>
      </c>
    </row>
    <row r="28" customFormat="false" ht="15" hidden="false" customHeight="false" outlineLevel="0" collapsed="false">
      <c r="A28" s="104"/>
      <c r="B28" s="105"/>
      <c r="C28" s="106"/>
      <c r="D28" s="104"/>
      <c r="E28" s="107"/>
      <c r="F28" s="105"/>
      <c r="G28" s="104"/>
      <c r="H28" s="108"/>
      <c r="I28" s="109"/>
      <c r="J28" s="110"/>
      <c r="K28" s="111" t="str">
        <f aca="false">IF(H28="","",H28+IF(OR(D28="Micro",D28="Small"),MIN(IFERROR(VALUE(LEFT(G28,FIND(" ",G28)-1)),IF(G28="Advance",0,0)),45),IFERROR(VALUE(LEFT(G28,FIND(" ",G28)-1)),IF(G28="Advance",0,0))))</f>
        <v/>
      </c>
      <c r="L28" s="108"/>
      <c r="M28" s="38" t="str">
        <f aca="true">IF(A28="","",IF(H28&lt;&gt;"",IF(H28&gt;F28,"Received late","Received"),IF(TODAY()&gt;F28,"OVERDUE","Pending")))</f>
        <v/>
      </c>
      <c r="N28" s="38" t="str">
        <f aca="true">IF(OR(A28="",H28=""),"",IF(L28&lt;&gt;"","Paid",IF(TODAY()&gt;K28,IF(OR(D28="Micro",D28="Small"),"OVERDUE – MSME","OVERDUE"),"Due in "&amp;(K28-TODAY())&amp;" days")))</f>
        <v/>
      </c>
    </row>
    <row r="29" customFormat="false" ht="15" hidden="false" customHeight="false" outlineLevel="0" collapsed="false">
      <c r="A29" s="104"/>
      <c r="B29" s="105"/>
      <c r="C29" s="106"/>
      <c r="D29" s="104"/>
      <c r="E29" s="107"/>
      <c r="F29" s="105"/>
      <c r="G29" s="104"/>
      <c r="H29" s="108"/>
      <c r="I29" s="109"/>
      <c r="J29" s="110"/>
      <c r="K29" s="111" t="str">
        <f aca="false">IF(H29="","",H29+IF(OR(D29="Micro",D29="Small"),MIN(IFERROR(VALUE(LEFT(G29,FIND(" ",G29)-1)),IF(G29="Advance",0,0)),45),IFERROR(VALUE(LEFT(G29,FIND(" ",G29)-1)),IF(G29="Advance",0,0))))</f>
        <v/>
      </c>
      <c r="L29" s="108"/>
      <c r="M29" s="38" t="str">
        <f aca="true">IF(A29="","",IF(H29&lt;&gt;"",IF(H29&gt;F29,"Received late","Received"),IF(TODAY()&gt;F29,"OVERDUE","Pending")))</f>
        <v/>
      </c>
      <c r="N29" s="38" t="str">
        <f aca="true">IF(OR(A29="",H29=""),"",IF(L29&lt;&gt;"","Paid",IF(TODAY()&gt;K29,IF(OR(D29="Micro",D29="Small"),"OVERDUE – MSME","OVERDUE"),"Due in "&amp;(K29-TODAY())&amp;" days")))</f>
        <v/>
      </c>
    </row>
    <row r="30" customFormat="false" ht="15" hidden="false" customHeight="false" outlineLevel="0" collapsed="false">
      <c r="A30" s="104"/>
      <c r="B30" s="105"/>
      <c r="C30" s="106"/>
      <c r="D30" s="104"/>
      <c r="E30" s="107"/>
      <c r="F30" s="105"/>
      <c r="G30" s="104"/>
      <c r="H30" s="108"/>
      <c r="I30" s="109"/>
      <c r="J30" s="110"/>
      <c r="K30" s="111" t="str">
        <f aca="false">IF(H30="","",H30+IF(OR(D30="Micro",D30="Small"),MIN(IFERROR(VALUE(LEFT(G30,FIND(" ",G30)-1)),IF(G30="Advance",0,0)),45),IFERROR(VALUE(LEFT(G30,FIND(" ",G30)-1)),IF(G30="Advance",0,0))))</f>
        <v/>
      </c>
      <c r="L30" s="108"/>
      <c r="M30" s="38" t="str">
        <f aca="true">IF(A30="","",IF(H30&lt;&gt;"",IF(H30&gt;F30,"Received late","Received"),IF(TODAY()&gt;F30,"OVERDUE","Pending")))</f>
        <v/>
      </c>
      <c r="N30" s="38" t="str">
        <f aca="true">IF(OR(A30="",H30=""),"",IF(L30&lt;&gt;"","Paid",IF(TODAY()&gt;K30,IF(OR(D30="Micro",D30="Small"),"OVERDUE – MSME","OVERDUE"),"Due in "&amp;(K30-TODAY())&amp;" days")))</f>
        <v/>
      </c>
    </row>
    <row r="31" customFormat="false" ht="15" hidden="false" customHeight="false" outlineLevel="0" collapsed="false">
      <c r="A31" s="104"/>
      <c r="B31" s="105"/>
      <c r="C31" s="106"/>
      <c r="D31" s="104"/>
      <c r="E31" s="107"/>
      <c r="F31" s="105"/>
      <c r="G31" s="104"/>
      <c r="H31" s="108"/>
      <c r="I31" s="109"/>
      <c r="J31" s="110"/>
      <c r="K31" s="111" t="str">
        <f aca="false">IF(H31="","",H31+IF(OR(D31="Micro",D31="Small"),MIN(IFERROR(VALUE(LEFT(G31,FIND(" ",G31)-1)),IF(G31="Advance",0,0)),45),IFERROR(VALUE(LEFT(G31,FIND(" ",G31)-1)),IF(G31="Advance",0,0))))</f>
        <v/>
      </c>
      <c r="L31" s="108"/>
      <c r="M31" s="38" t="str">
        <f aca="true">IF(A31="","",IF(H31&lt;&gt;"",IF(H31&gt;F31,"Received late","Received"),IF(TODAY()&gt;F31,"OVERDUE","Pending")))</f>
        <v/>
      </c>
      <c r="N31" s="38" t="str">
        <f aca="true">IF(OR(A31="",H31=""),"",IF(L31&lt;&gt;"","Paid",IF(TODAY()&gt;K31,IF(OR(D31="Micro",D31="Small"),"OVERDUE – MSME","OVERDUE"),"Due in "&amp;(K31-TODAY())&amp;" days")))</f>
        <v/>
      </c>
    </row>
    <row r="32" customFormat="false" ht="15" hidden="false" customHeight="false" outlineLevel="0" collapsed="false">
      <c r="A32" s="104"/>
      <c r="B32" s="105"/>
      <c r="C32" s="106"/>
      <c r="D32" s="104"/>
      <c r="E32" s="107"/>
      <c r="F32" s="105"/>
      <c r="G32" s="104"/>
      <c r="H32" s="108"/>
      <c r="I32" s="109"/>
      <c r="J32" s="110"/>
      <c r="K32" s="111" t="str">
        <f aca="false">IF(H32="","",H32+IF(OR(D32="Micro",D32="Small"),MIN(IFERROR(VALUE(LEFT(G32,FIND(" ",G32)-1)),IF(G32="Advance",0,0)),45),IFERROR(VALUE(LEFT(G32,FIND(" ",G32)-1)),IF(G32="Advance",0,0))))</f>
        <v/>
      </c>
      <c r="L32" s="108"/>
      <c r="M32" s="38" t="str">
        <f aca="true">IF(A32="","",IF(H32&lt;&gt;"",IF(H32&gt;F32,"Received late","Received"),IF(TODAY()&gt;F32,"OVERDUE","Pending")))</f>
        <v/>
      </c>
      <c r="N32" s="38" t="str">
        <f aca="true">IF(OR(A32="",H32=""),"",IF(L32&lt;&gt;"","Paid",IF(TODAY()&gt;K32,IF(OR(D32="Micro",D32="Small"),"OVERDUE – MSME","OVERDUE"),"Due in "&amp;(K32-TODAY())&amp;" days")))</f>
        <v/>
      </c>
    </row>
    <row r="33" customFormat="false" ht="15" hidden="false" customHeight="false" outlineLevel="0" collapsed="false">
      <c r="A33" s="104"/>
      <c r="B33" s="105"/>
      <c r="C33" s="106"/>
      <c r="D33" s="104"/>
      <c r="E33" s="107"/>
      <c r="F33" s="105"/>
      <c r="G33" s="104"/>
      <c r="H33" s="108"/>
      <c r="I33" s="109"/>
      <c r="J33" s="110"/>
      <c r="K33" s="111" t="str">
        <f aca="false">IF(H33="","",H33+IF(OR(D33="Micro",D33="Small"),MIN(IFERROR(VALUE(LEFT(G33,FIND(" ",G33)-1)),IF(G33="Advance",0,0)),45),IFERROR(VALUE(LEFT(G33,FIND(" ",G33)-1)),IF(G33="Advance",0,0))))</f>
        <v/>
      </c>
      <c r="L33" s="108"/>
      <c r="M33" s="38" t="str">
        <f aca="true">IF(A33="","",IF(H33&lt;&gt;"",IF(H33&gt;F33,"Received late","Received"),IF(TODAY()&gt;F33,"OVERDUE","Pending")))</f>
        <v/>
      </c>
      <c r="N33" s="38" t="str">
        <f aca="true">IF(OR(A33="",H33=""),"",IF(L33&lt;&gt;"","Paid",IF(TODAY()&gt;K33,IF(OR(D33="Micro",D33="Small"),"OVERDUE – MSME","OVERDUE"),"Due in "&amp;(K33-TODAY())&amp;" days")))</f>
        <v/>
      </c>
    </row>
    <row r="34" customFormat="false" ht="15" hidden="false" customHeight="false" outlineLevel="0" collapsed="false">
      <c r="A34" s="104"/>
      <c r="B34" s="105"/>
      <c r="C34" s="106"/>
      <c r="D34" s="104"/>
      <c r="E34" s="107"/>
      <c r="F34" s="105"/>
      <c r="G34" s="104"/>
      <c r="H34" s="108"/>
      <c r="I34" s="109"/>
      <c r="J34" s="110"/>
      <c r="K34" s="111" t="str">
        <f aca="false">IF(H34="","",H34+IF(OR(D34="Micro",D34="Small"),MIN(IFERROR(VALUE(LEFT(G34,FIND(" ",G34)-1)),IF(G34="Advance",0,0)),45),IFERROR(VALUE(LEFT(G34,FIND(" ",G34)-1)),IF(G34="Advance",0,0))))</f>
        <v/>
      </c>
      <c r="L34" s="108"/>
      <c r="M34" s="38" t="str">
        <f aca="true">IF(A34="","",IF(H34&lt;&gt;"",IF(H34&gt;F34,"Received late","Received"),IF(TODAY()&gt;F34,"OVERDUE","Pending")))</f>
        <v/>
      </c>
      <c r="N34" s="38" t="str">
        <f aca="true">IF(OR(A34="",H34=""),"",IF(L34&lt;&gt;"","Paid",IF(TODAY()&gt;K34,IF(OR(D34="Micro",D34="Small"),"OVERDUE – MSME","OVERDUE"),"Due in "&amp;(K34-TODAY())&amp;" days")))</f>
        <v/>
      </c>
    </row>
    <row r="35" customFormat="false" ht="15" hidden="false" customHeight="false" outlineLevel="0" collapsed="false">
      <c r="A35" s="104"/>
      <c r="B35" s="105"/>
      <c r="C35" s="106"/>
      <c r="D35" s="104"/>
      <c r="E35" s="107"/>
      <c r="F35" s="105"/>
      <c r="G35" s="104"/>
      <c r="H35" s="108"/>
      <c r="I35" s="109"/>
      <c r="J35" s="110"/>
      <c r="K35" s="111" t="str">
        <f aca="false">IF(H35="","",H35+IF(OR(D35="Micro",D35="Small"),MIN(IFERROR(VALUE(LEFT(G35,FIND(" ",G35)-1)),IF(G35="Advance",0,0)),45),IFERROR(VALUE(LEFT(G35,FIND(" ",G35)-1)),IF(G35="Advance",0,0))))</f>
        <v/>
      </c>
      <c r="L35" s="108"/>
      <c r="M35" s="38" t="str">
        <f aca="true">IF(A35="","",IF(H35&lt;&gt;"",IF(H35&gt;F35,"Received late","Received"),IF(TODAY()&gt;F35,"OVERDUE","Pending")))</f>
        <v/>
      </c>
      <c r="N35" s="38" t="str">
        <f aca="true">IF(OR(A35="",H35=""),"",IF(L35&lt;&gt;"","Paid",IF(TODAY()&gt;K35,IF(OR(D35="Micro",D35="Small"),"OVERDUE – MSME","OVERDUE"),"Due in "&amp;(K35-TODAY())&amp;" days")))</f>
        <v/>
      </c>
    </row>
    <row r="36" customFormat="false" ht="15" hidden="false" customHeight="false" outlineLevel="0" collapsed="false">
      <c r="A36" s="104"/>
      <c r="B36" s="105"/>
      <c r="C36" s="106"/>
      <c r="D36" s="104"/>
      <c r="E36" s="107"/>
      <c r="F36" s="105"/>
      <c r="G36" s="104"/>
      <c r="H36" s="108"/>
      <c r="I36" s="109"/>
      <c r="J36" s="110"/>
      <c r="K36" s="111" t="str">
        <f aca="false">IF(H36="","",H36+IF(OR(D36="Micro",D36="Small"),MIN(IFERROR(VALUE(LEFT(G36,FIND(" ",G36)-1)),IF(G36="Advance",0,0)),45),IFERROR(VALUE(LEFT(G36,FIND(" ",G36)-1)),IF(G36="Advance",0,0))))</f>
        <v/>
      </c>
      <c r="L36" s="108"/>
      <c r="M36" s="38" t="str">
        <f aca="true">IF(A36="","",IF(H36&lt;&gt;"",IF(H36&gt;F36,"Received late","Received"),IF(TODAY()&gt;F36,"OVERDUE","Pending")))</f>
        <v/>
      </c>
      <c r="N36" s="38" t="str">
        <f aca="true">IF(OR(A36="",H36=""),"",IF(L36&lt;&gt;"","Paid",IF(TODAY()&gt;K36,IF(OR(D36="Micro",D36="Small"),"OVERDUE – MSME","OVERDUE"),"Due in "&amp;(K36-TODAY())&amp;" days")))</f>
        <v/>
      </c>
    </row>
    <row r="37" customFormat="false" ht="15" hidden="false" customHeight="false" outlineLevel="0" collapsed="false">
      <c r="A37" s="104"/>
      <c r="B37" s="105"/>
      <c r="C37" s="106"/>
      <c r="D37" s="104"/>
      <c r="E37" s="107"/>
      <c r="F37" s="105"/>
      <c r="G37" s="104"/>
      <c r="H37" s="108"/>
      <c r="I37" s="109"/>
      <c r="J37" s="110"/>
      <c r="K37" s="111" t="str">
        <f aca="false">IF(H37="","",H37+IF(OR(D37="Micro",D37="Small"),MIN(IFERROR(VALUE(LEFT(G37,FIND(" ",G37)-1)),IF(G37="Advance",0,0)),45),IFERROR(VALUE(LEFT(G37,FIND(" ",G37)-1)),IF(G37="Advance",0,0))))</f>
        <v/>
      </c>
      <c r="L37" s="108"/>
      <c r="M37" s="38" t="str">
        <f aca="true">IF(A37="","",IF(H37&lt;&gt;"",IF(H37&gt;F37,"Received late","Received"),IF(TODAY()&gt;F37,"OVERDUE","Pending")))</f>
        <v/>
      </c>
      <c r="N37" s="38" t="str">
        <f aca="true">IF(OR(A37="",H37=""),"",IF(L37&lt;&gt;"","Paid",IF(TODAY()&gt;K37,IF(OR(D37="Micro",D37="Small"),"OVERDUE – MSME","OVERDUE"),"Due in "&amp;(K37-TODAY())&amp;" days")))</f>
        <v/>
      </c>
    </row>
    <row r="38" customFormat="false" ht="15" hidden="false" customHeight="false" outlineLevel="0" collapsed="false">
      <c r="A38" s="104"/>
      <c r="B38" s="105"/>
      <c r="C38" s="106"/>
      <c r="D38" s="104"/>
      <c r="E38" s="107"/>
      <c r="F38" s="105"/>
      <c r="G38" s="104"/>
      <c r="H38" s="108"/>
      <c r="I38" s="109"/>
      <c r="J38" s="110"/>
      <c r="K38" s="111" t="str">
        <f aca="false">IF(H38="","",H38+IF(OR(D38="Micro",D38="Small"),MIN(IFERROR(VALUE(LEFT(G38,FIND(" ",G38)-1)),IF(G38="Advance",0,0)),45),IFERROR(VALUE(LEFT(G38,FIND(" ",G38)-1)),IF(G38="Advance",0,0))))</f>
        <v/>
      </c>
      <c r="L38" s="108"/>
      <c r="M38" s="38" t="str">
        <f aca="true">IF(A38="","",IF(H38&lt;&gt;"",IF(H38&gt;F38,"Received late","Received"),IF(TODAY()&gt;F38,"OVERDUE","Pending")))</f>
        <v/>
      </c>
      <c r="N38" s="38" t="str">
        <f aca="true">IF(OR(A38="",H38=""),"",IF(L38&lt;&gt;"","Paid",IF(TODAY()&gt;K38,IF(OR(D38="Micro",D38="Small"),"OVERDUE – MSME","OVERDUE"),"Due in "&amp;(K38-TODAY())&amp;" days")))</f>
        <v/>
      </c>
    </row>
    <row r="39" customFormat="false" ht="15" hidden="false" customHeight="false" outlineLevel="0" collapsed="false">
      <c r="A39" s="104"/>
      <c r="B39" s="105"/>
      <c r="C39" s="106"/>
      <c r="D39" s="104"/>
      <c r="E39" s="107"/>
      <c r="F39" s="105"/>
      <c r="G39" s="104"/>
      <c r="H39" s="108"/>
      <c r="I39" s="109"/>
      <c r="J39" s="110"/>
      <c r="K39" s="111" t="str">
        <f aca="false">IF(H39="","",H39+IF(OR(D39="Micro",D39="Small"),MIN(IFERROR(VALUE(LEFT(G39,FIND(" ",G39)-1)),IF(G39="Advance",0,0)),45),IFERROR(VALUE(LEFT(G39,FIND(" ",G39)-1)),IF(G39="Advance",0,0))))</f>
        <v/>
      </c>
      <c r="L39" s="108"/>
      <c r="M39" s="38" t="str">
        <f aca="true">IF(A39="","",IF(H39&lt;&gt;"",IF(H39&gt;F39,"Received late","Received"),IF(TODAY()&gt;F39,"OVERDUE","Pending")))</f>
        <v/>
      </c>
      <c r="N39" s="38" t="str">
        <f aca="true">IF(OR(A39="",H39=""),"",IF(L39&lt;&gt;"","Paid",IF(TODAY()&gt;K39,IF(OR(D39="Micro",D39="Small"),"OVERDUE – MSME","OVERDUE"),"Due in "&amp;(K39-TODAY())&amp;" days")))</f>
        <v/>
      </c>
    </row>
    <row r="40" customFormat="false" ht="15" hidden="false" customHeight="false" outlineLevel="0" collapsed="false">
      <c r="A40" s="104"/>
      <c r="B40" s="105"/>
      <c r="C40" s="106"/>
      <c r="D40" s="104"/>
      <c r="E40" s="107"/>
      <c r="F40" s="105"/>
      <c r="G40" s="104"/>
      <c r="H40" s="108"/>
      <c r="I40" s="109"/>
      <c r="J40" s="110"/>
      <c r="K40" s="111" t="str">
        <f aca="false">IF(H40="","",H40+IF(OR(D40="Micro",D40="Small"),MIN(IFERROR(VALUE(LEFT(G40,FIND(" ",G40)-1)),IF(G40="Advance",0,0)),45),IFERROR(VALUE(LEFT(G40,FIND(" ",G40)-1)),IF(G40="Advance",0,0))))</f>
        <v/>
      </c>
      <c r="L40" s="108"/>
      <c r="M40" s="38" t="str">
        <f aca="true">IF(A40="","",IF(H40&lt;&gt;"",IF(H40&gt;F40,"Received late","Received"),IF(TODAY()&gt;F40,"OVERDUE","Pending")))</f>
        <v/>
      </c>
      <c r="N40" s="38" t="str">
        <f aca="true">IF(OR(A40="",H40=""),"",IF(L40&lt;&gt;"","Paid",IF(TODAY()&gt;K40,IF(OR(D40="Micro",D40="Small"),"OVERDUE – MSME","OVERDUE"),"Due in "&amp;(K40-TODAY())&amp;" days")))</f>
        <v/>
      </c>
    </row>
    <row r="41" customFormat="false" ht="15" hidden="false" customHeight="false" outlineLevel="0" collapsed="false">
      <c r="A41" s="104"/>
      <c r="B41" s="105"/>
      <c r="C41" s="106"/>
      <c r="D41" s="104"/>
      <c r="E41" s="107"/>
      <c r="F41" s="105"/>
      <c r="G41" s="104"/>
      <c r="H41" s="108"/>
      <c r="I41" s="109"/>
      <c r="J41" s="110"/>
      <c r="K41" s="111" t="str">
        <f aca="false">IF(H41="","",H41+IF(OR(D41="Micro",D41="Small"),MIN(IFERROR(VALUE(LEFT(G41,FIND(" ",G41)-1)),IF(G41="Advance",0,0)),45),IFERROR(VALUE(LEFT(G41,FIND(" ",G41)-1)),IF(G41="Advance",0,0))))</f>
        <v/>
      </c>
      <c r="L41" s="108"/>
      <c r="M41" s="38" t="str">
        <f aca="true">IF(A41="","",IF(H41&lt;&gt;"",IF(H41&gt;F41,"Received late","Received"),IF(TODAY()&gt;F41,"OVERDUE","Pending")))</f>
        <v/>
      </c>
      <c r="N41" s="38" t="str">
        <f aca="true">IF(OR(A41="",H41=""),"",IF(L41&lt;&gt;"","Paid",IF(TODAY()&gt;K41,IF(OR(D41="Micro",D41="Small"),"OVERDUE – MSME","OVERDUE"),"Due in "&amp;(K41-TODAY())&amp;" days")))</f>
        <v/>
      </c>
    </row>
    <row r="42" customFormat="false" ht="15" hidden="false" customHeight="false" outlineLevel="0" collapsed="false">
      <c r="A42" s="104"/>
      <c r="B42" s="105"/>
      <c r="C42" s="106"/>
      <c r="D42" s="104"/>
      <c r="E42" s="107"/>
      <c r="F42" s="105"/>
      <c r="G42" s="104"/>
      <c r="H42" s="108"/>
      <c r="I42" s="109"/>
      <c r="J42" s="110"/>
      <c r="K42" s="111" t="str">
        <f aca="false">IF(H42="","",H42+IF(OR(D42="Micro",D42="Small"),MIN(IFERROR(VALUE(LEFT(G42,FIND(" ",G42)-1)),IF(G42="Advance",0,0)),45),IFERROR(VALUE(LEFT(G42,FIND(" ",G42)-1)),IF(G42="Advance",0,0))))</f>
        <v/>
      </c>
      <c r="L42" s="108"/>
      <c r="M42" s="38" t="str">
        <f aca="true">IF(A42="","",IF(H42&lt;&gt;"",IF(H42&gt;F42,"Received late","Received"),IF(TODAY()&gt;F42,"OVERDUE","Pending")))</f>
        <v/>
      </c>
      <c r="N42" s="38" t="str">
        <f aca="true">IF(OR(A42="",H42=""),"",IF(L42&lt;&gt;"","Paid",IF(TODAY()&gt;K42,IF(OR(D42="Micro",D42="Small"),"OVERDUE – MSME","OVERDUE"),"Due in "&amp;(K42-TODAY())&amp;" days")))</f>
        <v/>
      </c>
    </row>
    <row r="43" customFormat="false" ht="15" hidden="false" customHeight="false" outlineLevel="0" collapsed="false">
      <c r="A43" s="104"/>
      <c r="B43" s="105"/>
      <c r="C43" s="106"/>
      <c r="D43" s="104"/>
      <c r="E43" s="107"/>
      <c r="F43" s="105"/>
      <c r="G43" s="104"/>
      <c r="H43" s="108"/>
      <c r="I43" s="109"/>
      <c r="J43" s="110"/>
      <c r="K43" s="111" t="str">
        <f aca="false">IF(H43="","",H43+IF(OR(D43="Micro",D43="Small"),MIN(IFERROR(VALUE(LEFT(G43,FIND(" ",G43)-1)),IF(G43="Advance",0,0)),45),IFERROR(VALUE(LEFT(G43,FIND(" ",G43)-1)),IF(G43="Advance",0,0))))</f>
        <v/>
      </c>
      <c r="L43" s="108"/>
      <c r="M43" s="38" t="str">
        <f aca="true">IF(A43="","",IF(H43&lt;&gt;"",IF(H43&gt;F43,"Received late","Received"),IF(TODAY()&gt;F43,"OVERDUE","Pending")))</f>
        <v/>
      </c>
      <c r="N43" s="38" t="str">
        <f aca="true">IF(OR(A43="",H43=""),"",IF(L43&lt;&gt;"","Paid",IF(TODAY()&gt;K43,IF(OR(D43="Micro",D43="Small"),"OVERDUE – MSME","OVERDUE"),"Due in "&amp;(K43-TODAY())&amp;" days")))</f>
        <v/>
      </c>
    </row>
    <row r="44" customFormat="false" ht="15" hidden="false" customHeight="false" outlineLevel="0" collapsed="false">
      <c r="A44" s="104"/>
      <c r="B44" s="105"/>
      <c r="C44" s="106"/>
      <c r="D44" s="104"/>
      <c r="E44" s="107"/>
      <c r="F44" s="105"/>
      <c r="G44" s="104"/>
      <c r="H44" s="108"/>
      <c r="I44" s="109"/>
      <c r="J44" s="110"/>
      <c r="K44" s="111" t="str">
        <f aca="false">IF(H44="","",H44+IF(OR(D44="Micro",D44="Small"),MIN(IFERROR(VALUE(LEFT(G44,FIND(" ",G44)-1)),IF(G44="Advance",0,0)),45),IFERROR(VALUE(LEFT(G44,FIND(" ",G44)-1)),IF(G44="Advance",0,0))))</f>
        <v/>
      </c>
      <c r="L44" s="108"/>
      <c r="M44" s="38" t="str">
        <f aca="true">IF(A44="","",IF(H44&lt;&gt;"",IF(H44&gt;F44,"Received late","Received"),IF(TODAY()&gt;F44,"OVERDUE","Pending")))</f>
        <v/>
      </c>
      <c r="N44" s="38" t="str">
        <f aca="true">IF(OR(A44="",H44=""),"",IF(L44&lt;&gt;"","Paid",IF(TODAY()&gt;K44,IF(OR(D44="Micro",D44="Small"),"OVERDUE – MSME","OVERDUE"),"Due in "&amp;(K44-TODAY())&amp;" days")))</f>
        <v/>
      </c>
    </row>
    <row r="45" customFormat="false" ht="15" hidden="false" customHeight="false" outlineLevel="0" collapsed="false">
      <c r="A45" s="104"/>
      <c r="B45" s="105"/>
      <c r="C45" s="106"/>
      <c r="D45" s="104"/>
      <c r="E45" s="107"/>
      <c r="F45" s="105"/>
      <c r="G45" s="104"/>
      <c r="H45" s="108"/>
      <c r="I45" s="109"/>
      <c r="J45" s="110"/>
      <c r="K45" s="111" t="str">
        <f aca="false">IF(H45="","",H45+IF(OR(D45="Micro",D45="Small"),MIN(IFERROR(VALUE(LEFT(G45,FIND(" ",G45)-1)),IF(G45="Advance",0,0)),45),IFERROR(VALUE(LEFT(G45,FIND(" ",G45)-1)),IF(G45="Advance",0,0))))</f>
        <v/>
      </c>
      <c r="L45" s="108"/>
      <c r="M45" s="38" t="str">
        <f aca="true">IF(A45="","",IF(H45&lt;&gt;"",IF(H45&gt;F45,"Received late","Received"),IF(TODAY()&gt;F45,"OVERDUE","Pending")))</f>
        <v/>
      </c>
      <c r="N45" s="38" t="str">
        <f aca="true">IF(OR(A45="",H45=""),"",IF(L45&lt;&gt;"","Paid",IF(TODAY()&gt;K45,IF(OR(D45="Micro",D45="Small"),"OVERDUE – MSME","OVERDUE"),"Due in "&amp;(K45-TODAY())&amp;" days")))</f>
        <v/>
      </c>
    </row>
    <row r="46" customFormat="false" ht="15" hidden="false" customHeight="false" outlineLevel="0" collapsed="false">
      <c r="A46" s="104"/>
      <c r="B46" s="105"/>
      <c r="C46" s="106"/>
      <c r="D46" s="104"/>
      <c r="E46" s="107"/>
      <c r="F46" s="105"/>
      <c r="G46" s="104"/>
      <c r="H46" s="108"/>
      <c r="I46" s="109"/>
      <c r="J46" s="110"/>
      <c r="K46" s="111" t="str">
        <f aca="false">IF(H46="","",H46+IF(OR(D46="Micro",D46="Small"),MIN(IFERROR(VALUE(LEFT(G46,FIND(" ",G46)-1)),IF(G46="Advance",0,0)),45),IFERROR(VALUE(LEFT(G46,FIND(" ",G46)-1)),IF(G46="Advance",0,0))))</f>
        <v/>
      </c>
      <c r="L46" s="108"/>
      <c r="M46" s="38" t="str">
        <f aca="true">IF(A46="","",IF(H46&lt;&gt;"",IF(H46&gt;F46,"Received late","Received"),IF(TODAY()&gt;F46,"OVERDUE","Pending")))</f>
        <v/>
      </c>
      <c r="N46" s="38" t="str">
        <f aca="true">IF(OR(A46="",H46=""),"",IF(L46&lt;&gt;"","Paid",IF(TODAY()&gt;K46,IF(OR(D46="Micro",D46="Small"),"OVERDUE – MSME","OVERDUE"),"Due in "&amp;(K46-TODAY())&amp;" days")))</f>
        <v/>
      </c>
    </row>
    <row r="47" customFormat="false" ht="15" hidden="false" customHeight="false" outlineLevel="0" collapsed="false">
      <c r="A47" s="104"/>
      <c r="B47" s="105"/>
      <c r="C47" s="106"/>
      <c r="D47" s="104"/>
      <c r="E47" s="107"/>
      <c r="F47" s="105"/>
      <c r="G47" s="104"/>
      <c r="H47" s="108"/>
      <c r="I47" s="109"/>
      <c r="J47" s="110"/>
      <c r="K47" s="111" t="str">
        <f aca="false">IF(H47="","",H47+IF(OR(D47="Micro",D47="Small"),MIN(IFERROR(VALUE(LEFT(G47,FIND(" ",G47)-1)),IF(G47="Advance",0,0)),45),IFERROR(VALUE(LEFT(G47,FIND(" ",G47)-1)),IF(G47="Advance",0,0))))</f>
        <v/>
      </c>
      <c r="L47" s="108"/>
      <c r="M47" s="38" t="str">
        <f aca="true">IF(A47="","",IF(H47&lt;&gt;"",IF(H47&gt;F47,"Received late","Received"),IF(TODAY()&gt;F47,"OVERDUE","Pending")))</f>
        <v/>
      </c>
      <c r="N47" s="38" t="str">
        <f aca="true">IF(OR(A47="",H47=""),"",IF(L47&lt;&gt;"","Paid",IF(TODAY()&gt;K47,IF(OR(D47="Micro",D47="Small"),"OVERDUE – MSME","OVERDUE"),"Due in "&amp;(K47-TODAY())&amp;" days")))</f>
        <v/>
      </c>
    </row>
    <row r="48" customFormat="false" ht="15" hidden="false" customHeight="false" outlineLevel="0" collapsed="false">
      <c r="A48" s="104"/>
      <c r="B48" s="105"/>
      <c r="C48" s="106"/>
      <c r="D48" s="104"/>
      <c r="E48" s="107"/>
      <c r="F48" s="105"/>
      <c r="G48" s="104"/>
      <c r="H48" s="108"/>
      <c r="I48" s="109"/>
      <c r="J48" s="110"/>
      <c r="K48" s="111" t="str">
        <f aca="false">IF(H48="","",H48+IF(OR(D48="Micro",D48="Small"),MIN(IFERROR(VALUE(LEFT(G48,FIND(" ",G48)-1)),IF(G48="Advance",0,0)),45),IFERROR(VALUE(LEFT(G48,FIND(" ",G48)-1)),IF(G48="Advance",0,0))))</f>
        <v/>
      </c>
      <c r="L48" s="108"/>
      <c r="M48" s="38" t="str">
        <f aca="true">IF(A48="","",IF(H48&lt;&gt;"",IF(H48&gt;F48,"Received late","Received"),IF(TODAY()&gt;F48,"OVERDUE","Pending")))</f>
        <v/>
      </c>
      <c r="N48" s="38" t="str">
        <f aca="true">IF(OR(A48="",H48=""),"",IF(L48&lt;&gt;"","Paid",IF(TODAY()&gt;K48,IF(OR(D48="Micro",D48="Small"),"OVERDUE – MSME","OVERDUE"),"Due in "&amp;(K48-TODAY())&amp;" days")))</f>
        <v/>
      </c>
    </row>
    <row r="49" customFormat="false" ht="15" hidden="false" customHeight="false" outlineLevel="0" collapsed="false">
      <c r="A49" s="104"/>
      <c r="B49" s="105"/>
      <c r="C49" s="106"/>
      <c r="D49" s="104"/>
      <c r="E49" s="107"/>
      <c r="F49" s="105"/>
      <c r="G49" s="104"/>
      <c r="H49" s="108"/>
      <c r="I49" s="109"/>
      <c r="J49" s="110"/>
      <c r="K49" s="111" t="str">
        <f aca="false">IF(H49="","",H49+IF(OR(D49="Micro",D49="Small"),MIN(IFERROR(VALUE(LEFT(G49,FIND(" ",G49)-1)),IF(G49="Advance",0,0)),45),IFERROR(VALUE(LEFT(G49,FIND(" ",G49)-1)),IF(G49="Advance",0,0))))</f>
        <v/>
      </c>
      <c r="L49" s="108"/>
      <c r="M49" s="38" t="str">
        <f aca="true">IF(A49="","",IF(H49&lt;&gt;"",IF(H49&gt;F49,"Received late","Received"),IF(TODAY()&gt;F49,"OVERDUE","Pending")))</f>
        <v/>
      </c>
      <c r="N49" s="38" t="str">
        <f aca="true">IF(OR(A49="",H49=""),"",IF(L49&lt;&gt;"","Paid",IF(TODAY()&gt;K49,IF(OR(D49="Micro",D49="Small"),"OVERDUE – MSME","OVERDUE"),"Due in "&amp;(K49-TODAY())&amp;" days")))</f>
        <v/>
      </c>
    </row>
    <row r="50" customFormat="false" ht="15" hidden="false" customHeight="false" outlineLevel="0" collapsed="false">
      <c r="A50" s="104"/>
      <c r="B50" s="105"/>
      <c r="C50" s="106"/>
      <c r="D50" s="104"/>
      <c r="E50" s="107"/>
      <c r="F50" s="105"/>
      <c r="G50" s="104"/>
      <c r="H50" s="108"/>
      <c r="I50" s="109"/>
      <c r="J50" s="110"/>
      <c r="K50" s="111" t="str">
        <f aca="false">IF(H50="","",H50+IF(OR(D50="Micro",D50="Small"),MIN(IFERROR(VALUE(LEFT(G50,FIND(" ",G50)-1)),IF(G50="Advance",0,0)),45),IFERROR(VALUE(LEFT(G50,FIND(" ",G50)-1)),IF(G50="Advance",0,0))))</f>
        <v/>
      </c>
      <c r="L50" s="108"/>
      <c r="M50" s="38" t="str">
        <f aca="true">IF(A50="","",IF(H50&lt;&gt;"",IF(H50&gt;F50,"Received late","Received"),IF(TODAY()&gt;F50,"OVERDUE","Pending")))</f>
        <v/>
      </c>
      <c r="N50" s="38" t="str">
        <f aca="true">IF(OR(A50="",H50=""),"",IF(L50&lt;&gt;"","Paid",IF(TODAY()&gt;K50,IF(OR(D50="Micro",D50="Small"),"OVERDUE – MSME","OVERDUE"),"Due in "&amp;(K50-TODAY())&amp;" days")))</f>
        <v/>
      </c>
    </row>
    <row r="51" customFormat="false" ht="15" hidden="false" customHeight="false" outlineLevel="0" collapsed="false">
      <c r="A51" s="104"/>
      <c r="B51" s="105"/>
      <c r="C51" s="106"/>
      <c r="D51" s="104"/>
      <c r="E51" s="107"/>
      <c r="F51" s="105"/>
      <c r="G51" s="104"/>
      <c r="H51" s="108"/>
      <c r="I51" s="109"/>
      <c r="J51" s="110"/>
      <c r="K51" s="111" t="str">
        <f aca="false">IF(H51="","",H51+IF(OR(D51="Micro",D51="Small"),MIN(IFERROR(VALUE(LEFT(G51,FIND(" ",G51)-1)),IF(G51="Advance",0,0)),45),IFERROR(VALUE(LEFT(G51,FIND(" ",G51)-1)),IF(G51="Advance",0,0))))</f>
        <v/>
      </c>
      <c r="L51" s="108"/>
      <c r="M51" s="38" t="str">
        <f aca="true">IF(A51="","",IF(H51&lt;&gt;"",IF(H51&gt;F51,"Received late","Received"),IF(TODAY()&gt;F51,"OVERDUE","Pending")))</f>
        <v/>
      </c>
      <c r="N51" s="38" t="str">
        <f aca="true">IF(OR(A51="",H51=""),"",IF(L51&lt;&gt;"","Paid",IF(TODAY()&gt;K51,IF(OR(D51="Micro",D51="Small"),"OVERDUE – MSME","OVERDUE"),"Due in "&amp;(K51-TODAY())&amp;" days")))</f>
        <v/>
      </c>
    </row>
    <row r="52" customFormat="false" ht="15" hidden="false" customHeight="false" outlineLevel="0" collapsed="false">
      <c r="A52" s="104"/>
      <c r="B52" s="105"/>
      <c r="C52" s="106"/>
      <c r="D52" s="104"/>
      <c r="E52" s="107"/>
      <c r="F52" s="105"/>
      <c r="G52" s="104"/>
      <c r="H52" s="108"/>
      <c r="I52" s="109"/>
      <c r="J52" s="110"/>
      <c r="K52" s="111" t="str">
        <f aca="false">IF(H52="","",H52+IF(OR(D52="Micro",D52="Small"),MIN(IFERROR(VALUE(LEFT(G52,FIND(" ",G52)-1)),IF(G52="Advance",0,0)),45),IFERROR(VALUE(LEFT(G52,FIND(" ",G52)-1)),IF(G52="Advance",0,0))))</f>
        <v/>
      </c>
      <c r="L52" s="108"/>
      <c r="M52" s="38" t="str">
        <f aca="true">IF(A52="","",IF(H52&lt;&gt;"",IF(H52&gt;F52,"Received late","Received"),IF(TODAY()&gt;F52,"OVERDUE","Pending")))</f>
        <v/>
      </c>
      <c r="N52" s="38" t="str">
        <f aca="true">IF(OR(A52="",H52=""),"",IF(L52&lt;&gt;"","Paid",IF(TODAY()&gt;K52,IF(OR(D52="Micro",D52="Small"),"OVERDUE – MSME","OVERDUE"),"Due in "&amp;(K52-TODAY())&amp;" days")))</f>
        <v/>
      </c>
    </row>
    <row r="53" customFormat="false" ht="15" hidden="false" customHeight="false" outlineLevel="0" collapsed="false">
      <c r="A53" s="104"/>
      <c r="B53" s="105"/>
      <c r="C53" s="106"/>
      <c r="D53" s="104"/>
      <c r="E53" s="107"/>
      <c r="F53" s="105"/>
      <c r="G53" s="104"/>
      <c r="H53" s="108"/>
      <c r="I53" s="109"/>
      <c r="J53" s="110"/>
      <c r="K53" s="111" t="str">
        <f aca="false">IF(H53="","",H53+IF(OR(D53="Micro",D53="Small"),MIN(IFERROR(VALUE(LEFT(G53,FIND(" ",G53)-1)),IF(G53="Advance",0,0)),45),IFERROR(VALUE(LEFT(G53,FIND(" ",G53)-1)),IF(G53="Advance",0,0))))</f>
        <v/>
      </c>
      <c r="L53" s="108"/>
      <c r="M53" s="38" t="str">
        <f aca="true">IF(A53="","",IF(H53&lt;&gt;"",IF(H53&gt;F53,"Received late","Received"),IF(TODAY()&gt;F53,"OVERDUE","Pending")))</f>
        <v/>
      </c>
      <c r="N53" s="38" t="str">
        <f aca="true">IF(OR(A53="",H53=""),"",IF(L53&lt;&gt;"","Paid",IF(TODAY()&gt;K53,IF(OR(D53="Micro",D53="Small"),"OVERDUE – MSME","OVERDUE"),"Due in "&amp;(K53-TODAY())&amp;" days")))</f>
        <v/>
      </c>
    </row>
    <row r="54" customFormat="false" ht="15" hidden="false" customHeight="false" outlineLevel="0" collapsed="false">
      <c r="A54" s="104"/>
      <c r="B54" s="105"/>
      <c r="C54" s="106"/>
      <c r="D54" s="104"/>
      <c r="E54" s="107"/>
      <c r="F54" s="105"/>
      <c r="G54" s="104"/>
      <c r="H54" s="108"/>
      <c r="I54" s="109"/>
      <c r="J54" s="110"/>
      <c r="K54" s="111" t="str">
        <f aca="false">IF(H54="","",H54+IF(OR(D54="Micro",D54="Small"),MIN(IFERROR(VALUE(LEFT(G54,FIND(" ",G54)-1)),IF(G54="Advance",0,0)),45),IFERROR(VALUE(LEFT(G54,FIND(" ",G54)-1)),IF(G54="Advance",0,0))))</f>
        <v/>
      </c>
      <c r="L54" s="108"/>
      <c r="M54" s="38" t="str">
        <f aca="true">IF(A54="","",IF(H54&lt;&gt;"",IF(H54&gt;F54,"Received late","Received"),IF(TODAY()&gt;F54,"OVERDUE","Pending")))</f>
        <v/>
      </c>
      <c r="N54" s="38" t="str">
        <f aca="true">IF(OR(A54="",H54=""),"",IF(L54&lt;&gt;"","Paid",IF(TODAY()&gt;K54,IF(OR(D54="Micro",D54="Small"),"OVERDUE – MSME","OVERDUE"),"Due in "&amp;(K54-TODAY())&amp;" days")))</f>
        <v/>
      </c>
    </row>
    <row r="55" customFormat="false" ht="15" hidden="false" customHeight="false" outlineLevel="0" collapsed="false">
      <c r="A55" s="104"/>
      <c r="B55" s="105"/>
      <c r="C55" s="106"/>
      <c r="D55" s="104"/>
      <c r="E55" s="107"/>
      <c r="F55" s="105"/>
      <c r="G55" s="104"/>
      <c r="H55" s="108"/>
      <c r="I55" s="109"/>
      <c r="J55" s="110"/>
      <c r="K55" s="111" t="str">
        <f aca="false">IF(H55="","",H55+IF(OR(D55="Micro",D55="Small"),MIN(IFERROR(VALUE(LEFT(G55,FIND(" ",G55)-1)),IF(G55="Advance",0,0)),45),IFERROR(VALUE(LEFT(G55,FIND(" ",G55)-1)),IF(G55="Advance",0,0))))</f>
        <v/>
      </c>
      <c r="L55" s="108"/>
      <c r="M55" s="38" t="str">
        <f aca="true">IF(A55="","",IF(H55&lt;&gt;"",IF(H55&gt;F55,"Received late","Received"),IF(TODAY()&gt;F55,"OVERDUE","Pending")))</f>
        <v/>
      </c>
      <c r="N55" s="38" t="str">
        <f aca="true">IF(OR(A55="",H55=""),"",IF(L55&lt;&gt;"","Paid",IF(TODAY()&gt;K55,IF(OR(D55="Micro",D55="Small"),"OVERDUE – MSME","OVERDUE"),"Due in "&amp;(K55-TODAY())&amp;" days")))</f>
        <v/>
      </c>
    </row>
    <row r="56" customFormat="false" ht="15" hidden="false" customHeight="false" outlineLevel="0" collapsed="false">
      <c r="A56" s="104"/>
      <c r="B56" s="105"/>
      <c r="C56" s="106"/>
      <c r="D56" s="104"/>
      <c r="E56" s="107"/>
      <c r="F56" s="105"/>
      <c r="G56" s="104"/>
      <c r="H56" s="108"/>
      <c r="I56" s="109"/>
      <c r="J56" s="110"/>
      <c r="K56" s="111" t="str">
        <f aca="false">IF(H56="","",H56+IF(OR(D56="Micro",D56="Small"),MIN(IFERROR(VALUE(LEFT(G56,FIND(" ",G56)-1)),IF(G56="Advance",0,0)),45),IFERROR(VALUE(LEFT(G56,FIND(" ",G56)-1)),IF(G56="Advance",0,0))))</f>
        <v/>
      </c>
      <c r="L56" s="108"/>
      <c r="M56" s="38" t="str">
        <f aca="true">IF(A56="","",IF(H56&lt;&gt;"",IF(H56&gt;F56,"Received late","Received"),IF(TODAY()&gt;F56,"OVERDUE","Pending")))</f>
        <v/>
      </c>
      <c r="N56" s="38" t="str">
        <f aca="true">IF(OR(A56="",H56=""),"",IF(L56&lt;&gt;"","Paid",IF(TODAY()&gt;K56,IF(OR(D56="Micro",D56="Small"),"OVERDUE – MSME","OVERDUE"),"Due in "&amp;(K56-TODAY())&amp;" days")))</f>
        <v/>
      </c>
    </row>
    <row r="57" customFormat="false" ht="15" hidden="false" customHeight="false" outlineLevel="0" collapsed="false">
      <c r="A57" s="104"/>
      <c r="B57" s="105"/>
      <c r="C57" s="106"/>
      <c r="D57" s="104"/>
      <c r="E57" s="107"/>
      <c r="F57" s="105"/>
      <c r="G57" s="104"/>
      <c r="H57" s="108"/>
      <c r="I57" s="109"/>
      <c r="J57" s="110"/>
      <c r="K57" s="111" t="str">
        <f aca="false">IF(H57="","",H57+IF(OR(D57="Micro",D57="Small"),MIN(IFERROR(VALUE(LEFT(G57,FIND(" ",G57)-1)),IF(G57="Advance",0,0)),45),IFERROR(VALUE(LEFT(G57,FIND(" ",G57)-1)),IF(G57="Advance",0,0))))</f>
        <v/>
      </c>
      <c r="L57" s="108"/>
      <c r="M57" s="38" t="str">
        <f aca="true">IF(A57="","",IF(H57&lt;&gt;"",IF(H57&gt;F57,"Received late","Received"),IF(TODAY()&gt;F57,"OVERDUE","Pending")))</f>
        <v/>
      </c>
      <c r="N57" s="38" t="str">
        <f aca="true">IF(OR(A57="",H57=""),"",IF(L57&lt;&gt;"","Paid",IF(TODAY()&gt;K57,IF(OR(D57="Micro",D57="Small"),"OVERDUE – MSME","OVERDUE"),"Due in "&amp;(K57-TODAY())&amp;" days")))</f>
        <v/>
      </c>
    </row>
    <row r="58" customFormat="false" ht="15" hidden="false" customHeight="false" outlineLevel="0" collapsed="false">
      <c r="A58" s="104"/>
      <c r="B58" s="105"/>
      <c r="C58" s="106"/>
      <c r="D58" s="104"/>
      <c r="E58" s="107"/>
      <c r="F58" s="105"/>
      <c r="G58" s="104"/>
      <c r="H58" s="108"/>
      <c r="I58" s="109"/>
      <c r="J58" s="110"/>
      <c r="K58" s="111" t="str">
        <f aca="false">IF(H58="","",H58+IF(OR(D58="Micro",D58="Small"),MIN(IFERROR(VALUE(LEFT(G58,FIND(" ",G58)-1)),IF(G58="Advance",0,0)),45),IFERROR(VALUE(LEFT(G58,FIND(" ",G58)-1)),IF(G58="Advance",0,0))))</f>
        <v/>
      </c>
      <c r="L58" s="108"/>
      <c r="M58" s="38" t="str">
        <f aca="true">IF(A58="","",IF(H58&lt;&gt;"",IF(H58&gt;F58,"Received late","Received"),IF(TODAY()&gt;F58,"OVERDUE","Pending")))</f>
        <v/>
      </c>
      <c r="N58" s="38" t="str">
        <f aca="true">IF(OR(A58="",H58=""),"",IF(L58&lt;&gt;"","Paid",IF(TODAY()&gt;K58,IF(OR(D58="Micro",D58="Small"),"OVERDUE – MSME","OVERDUE"),"Due in "&amp;(K58-TODAY())&amp;" days")))</f>
        <v/>
      </c>
    </row>
    <row r="59" customFormat="false" ht="15" hidden="false" customHeight="false" outlineLevel="0" collapsed="false">
      <c r="A59" s="104"/>
      <c r="B59" s="105"/>
      <c r="C59" s="106"/>
      <c r="D59" s="104"/>
      <c r="E59" s="107"/>
      <c r="F59" s="105"/>
      <c r="G59" s="104"/>
      <c r="H59" s="108"/>
      <c r="I59" s="109"/>
      <c r="J59" s="110"/>
      <c r="K59" s="111" t="str">
        <f aca="false">IF(H59="","",H59+IF(OR(D59="Micro",D59="Small"),MIN(IFERROR(VALUE(LEFT(G59,FIND(" ",G59)-1)),IF(G59="Advance",0,0)),45),IFERROR(VALUE(LEFT(G59,FIND(" ",G59)-1)),IF(G59="Advance",0,0))))</f>
        <v/>
      </c>
      <c r="L59" s="108"/>
      <c r="M59" s="38" t="str">
        <f aca="true">IF(A59="","",IF(H59&lt;&gt;"",IF(H59&gt;F59,"Received late","Received"),IF(TODAY()&gt;F59,"OVERDUE","Pending")))</f>
        <v/>
      </c>
      <c r="N59" s="38" t="str">
        <f aca="true">IF(OR(A59="",H59=""),"",IF(L59&lt;&gt;"","Paid",IF(TODAY()&gt;K59,IF(OR(D59="Micro",D59="Small"),"OVERDUE – MSME","OVERDUE"),"Due in "&amp;(K59-TODAY())&amp;" days")))</f>
        <v/>
      </c>
    </row>
    <row r="60" customFormat="false" ht="15" hidden="false" customHeight="false" outlineLevel="0" collapsed="false">
      <c r="A60" s="104"/>
      <c r="B60" s="105"/>
      <c r="C60" s="106"/>
      <c r="D60" s="104"/>
      <c r="E60" s="107"/>
      <c r="F60" s="105"/>
      <c r="G60" s="104"/>
      <c r="H60" s="108"/>
      <c r="I60" s="109"/>
      <c r="J60" s="110"/>
      <c r="K60" s="111" t="str">
        <f aca="false">IF(H60="","",H60+IF(OR(D60="Micro",D60="Small"),MIN(IFERROR(VALUE(LEFT(G60,FIND(" ",G60)-1)),IF(G60="Advance",0,0)),45),IFERROR(VALUE(LEFT(G60,FIND(" ",G60)-1)),IF(G60="Advance",0,0))))</f>
        <v/>
      </c>
      <c r="L60" s="108"/>
      <c r="M60" s="38" t="str">
        <f aca="true">IF(A60="","",IF(H60&lt;&gt;"",IF(H60&gt;F60,"Received late","Received"),IF(TODAY()&gt;F60,"OVERDUE","Pending")))</f>
        <v/>
      </c>
      <c r="N60" s="38" t="str">
        <f aca="true">IF(OR(A60="",H60=""),"",IF(L60&lt;&gt;"","Paid",IF(TODAY()&gt;K60,IF(OR(D60="Micro",D60="Small"),"OVERDUE – MSME","OVERDUE"),"Due in "&amp;(K60-TODAY())&amp;" days")))</f>
        <v/>
      </c>
    </row>
    <row r="61" customFormat="false" ht="15" hidden="false" customHeight="false" outlineLevel="0" collapsed="false">
      <c r="A61" s="104"/>
      <c r="B61" s="105"/>
      <c r="C61" s="106"/>
      <c r="D61" s="104"/>
      <c r="E61" s="107"/>
      <c r="F61" s="105"/>
      <c r="G61" s="104"/>
      <c r="H61" s="108"/>
      <c r="I61" s="109"/>
      <c r="J61" s="110"/>
      <c r="K61" s="111" t="str">
        <f aca="false">IF(H61="","",H61+IF(OR(D61="Micro",D61="Small"),MIN(IFERROR(VALUE(LEFT(G61,FIND(" ",G61)-1)),IF(G61="Advance",0,0)),45),IFERROR(VALUE(LEFT(G61,FIND(" ",G61)-1)),IF(G61="Advance",0,0))))</f>
        <v/>
      </c>
      <c r="L61" s="108"/>
      <c r="M61" s="38" t="str">
        <f aca="true">IF(A61="","",IF(H61&lt;&gt;"",IF(H61&gt;F61,"Received late","Received"),IF(TODAY()&gt;F61,"OVERDUE","Pending")))</f>
        <v/>
      </c>
      <c r="N61" s="38" t="str">
        <f aca="true">IF(OR(A61="",H61=""),"",IF(L61&lt;&gt;"","Paid",IF(TODAY()&gt;K61,IF(OR(D61="Micro",D61="Small"),"OVERDUE – MSME","OVERDUE"),"Due in "&amp;(K61-TODAY())&amp;" days")))</f>
        <v/>
      </c>
    </row>
    <row r="62" customFormat="false" ht="15" hidden="false" customHeight="false" outlineLevel="0" collapsed="false">
      <c r="A62" s="104"/>
      <c r="B62" s="105"/>
      <c r="C62" s="106"/>
      <c r="D62" s="104"/>
      <c r="E62" s="107"/>
      <c r="F62" s="105"/>
      <c r="G62" s="104"/>
      <c r="H62" s="108"/>
      <c r="I62" s="109"/>
      <c r="J62" s="110"/>
      <c r="K62" s="111" t="str">
        <f aca="false">IF(H62="","",H62+IF(OR(D62="Micro",D62="Small"),MIN(IFERROR(VALUE(LEFT(G62,FIND(" ",G62)-1)),IF(G62="Advance",0,0)),45),IFERROR(VALUE(LEFT(G62,FIND(" ",G62)-1)),IF(G62="Advance",0,0))))</f>
        <v/>
      </c>
      <c r="L62" s="108"/>
      <c r="M62" s="38" t="str">
        <f aca="true">IF(A62="","",IF(H62&lt;&gt;"",IF(H62&gt;F62,"Received late","Received"),IF(TODAY()&gt;F62,"OVERDUE","Pending")))</f>
        <v/>
      </c>
      <c r="N62" s="38" t="str">
        <f aca="true">IF(OR(A62="",H62=""),"",IF(L62&lt;&gt;"","Paid",IF(TODAY()&gt;K62,IF(OR(D62="Micro",D62="Small"),"OVERDUE – MSME","OVERDUE"),"Due in "&amp;(K62-TODAY())&amp;" days")))</f>
        <v/>
      </c>
    </row>
    <row r="63" customFormat="false" ht="15" hidden="false" customHeight="false" outlineLevel="0" collapsed="false">
      <c r="A63" s="104"/>
      <c r="B63" s="105"/>
      <c r="C63" s="106"/>
      <c r="D63" s="104"/>
      <c r="E63" s="107"/>
      <c r="F63" s="105"/>
      <c r="G63" s="104"/>
      <c r="H63" s="108"/>
      <c r="I63" s="109"/>
      <c r="J63" s="110"/>
      <c r="K63" s="111" t="str">
        <f aca="false">IF(H63="","",H63+IF(OR(D63="Micro",D63="Small"),MIN(IFERROR(VALUE(LEFT(G63,FIND(" ",G63)-1)),IF(G63="Advance",0,0)),45),IFERROR(VALUE(LEFT(G63,FIND(" ",G63)-1)),IF(G63="Advance",0,0))))</f>
        <v/>
      </c>
      <c r="L63" s="108"/>
      <c r="M63" s="38" t="str">
        <f aca="true">IF(A63="","",IF(H63&lt;&gt;"",IF(H63&gt;F63,"Received late","Received"),IF(TODAY()&gt;F63,"OVERDUE","Pending")))</f>
        <v/>
      </c>
      <c r="N63" s="38" t="str">
        <f aca="true">IF(OR(A63="",H63=""),"",IF(L63&lt;&gt;"","Paid",IF(TODAY()&gt;K63,IF(OR(D63="Micro",D63="Small"),"OVERDUE – MSME","OVERDUE"),"Due in "&amp;(K63-TODAY())&amp;" days")))</f>
        <v/>
      </c>
    </row>
    <row r="64" customFormat="false" ht="15" hidden="false" customHeight="false" outlineLevel="0" collapsed="false">
      <c r="A64" s="104"/>
      <c r="B64" s="105"/>
      <c r="C64" s="106"/>
      <c r="D64" s="104"/>
      <c r="E64" s="107"/>
      <c r="F64" s="105"/>
      <c r="G64" s="104"/>
      <c r="H64" s="108"/>
      <c r="I64" s="109"/>
      <c r="J64" s="110"/>
      <c r="K64" s="111" t="str">
        <f aca="false">IF(H64="","",H64+IF(OR(D64="Micro",D64="Small"),MIN(IFERROR(VALUE(LEFT(G64,FIND(" ",G64)-1)),IF(G64="Advance",0,0)),45),IFERROR(VALUE(LEFT(G64,FIND(" ",G64)-1)),IF(G64="Advance",0,0))))</f>
        <v/>
      </c>
      <c r="L64" s="108"/>
      <c r="M64" s="38" t="str">
        <f aca="true">IF(A64="","",IF(H64&lt;&gt;"",IF(H64&gt;F64,"Received late","Received"),IF(TODAY()&gt;F64,"OVERDUE","Pending")))</f>
        <v/>
      </c>
      <c r="N64" s="38" t="str">
        <f aca="true">IF(OR(A64="",H64=""),"",IF(L64&lt;&gt;"","Paid",IF(TODAY()&gt;K64,IF(OR(D64="Micro",D64="Small"),"OVERDUE – MSME","OVERDUE"),"Due in "&amp;(K64-TODAY())&amp;" days")))</f>
        <v/>
      </c>
    </row>
    <row r="65" customFormat="false" ht="15" hidden="false" customHeight="false" outlineLevel="0" collapsed="false">
      <c r="A65" s="104"/>
      <c r="B65" s="105"/>
      <c r="C65" s="106"/>
      <c r="D65" s="104"/>
      <c r="E65" s="107"/>
      <c r="F65" s="105"/>
      <c r="G65" s="104"/>
      <c r="H65" s="108"/>
      <c r="I65" s="109"/>
      <c r="J65" s="110"/>
      <c r="K65" s="111" t="str">
        <f aca="false">IF(H65="","",H65+IF(OR(D65="Micro",D65="Small"),MIN(IFERROR(VALUE(LEFT(G65,FIND(" ",G65)-1)),IF(G65="Advance",0,0)),45),IFERROR(VALUE(LEFT(G65,FIND(" ",G65)-1)),IF(G65="Advance",0,0))))</f>
        <v/>
      </c>
      <c r="L65" s="108"/>
      <c r="M65" s="38" t="str">
        <f aca="true">IF(A65="","",IF(H65&lt;&gt;"",IF(H65&gt;F65,"Received late","Received"),IF(TODAY()&gt;F65,"OVERDUE","Pending")))</f>
        <v/>
      </c>
      <c r="N65" s="38" t="str">
        <f aca="true">IF(OR(A65="",H65=""),"",IF(L65&lt;&gt;"","Paid",IF(TODAY()&gt;K65,IF(OR(D65="Micro",D65="Small"),"OVERDUE – MSME","OVERDUE"),"Due in "&amp;(K65-TODAY())&amp;" days")))</f>
        <v/>
      </c>
    </row>
    <row r="66" customFormat="false" ht="15" hidden="false" customHeight="false" outlineLevel="0" collapsed="false">
      <c r="A66" s="104"/>
      <c r="B66" s="105"/>
      <c r="C66" s="106"/>
      <c r="D66" s="104"/>
      <c r="E66" s="107"/>
      <c r="F66" s="105"/>
      <c r="G66" s="104"/>
      <c r="H66" s="108"/>
      <c r="I66" s="109"/>
      <c r="J66" s="110"/>
      <c r="K66" s="111" t="str">
        <f aca="false">IF(H66="","",H66+IF(OR(D66="Micro",D66="Small"),MIN(IFERROR(VALUE(LEFT(G66,FIND(" ",G66)-1)),IF(G66="Advance",0,0)),45),IFERROR(VALUE(LEFT(G66,FIND(" ",G66)-1)),IF(G66="Advance",0,0))))</f>
        <v/>
      </c>
      <c r="L66" s="108"/>
      <c r="M66" s="38" t="str">
        <f aca="true">IF(A66="","",IF(H66&lt;&gt;"",IF(H66&gt;F66,"Received late","Received"),IF(TODAY()&gt;F66,"OVERDUE","Pending")))</f>
        <v/>
      </c>
      <c r="N66" s="38" t="str">
        <f aca="true">IF(OR(A66="",H66=""),"",IF(L66&lt;&gt;"","Paid",IF(TODAY()&gt;K66,IF(OR(D66="Micro",D66="Small"),"OVERDUE – MSME","OVERDUE"),"Due in "&amp;(K66-TODAY())&amp;" days")))</f>
        <v/>
      </c>
    </row>
    <row r="67" customFormat="false" ht="15" hidden="false" customHeight="false" outlineLevel="0" collapsed="false">
      <c r="A67" s="104"/>
      <c r="B67" s="105"/>
      <c r="C67" s="106"/>
      <c r="D67" s="104"/>
      <c r="E67" s="107"/>
      <c r="F67" s="105"/>
      <c r="G67" s="104"/>
      <c r="H67" s="108"/>
      <c r="I67" s="109"/>
      <c r="J67" s="110"/>
      <c r="K67" s="111" t="str">
        <f aca="false">IF(H67="","",H67+IF(OR(D67="Micro",D67="Small"),MIN(IFERROR(VALUE(LEFT(G67,FIND(" ",G67)-1)),IF(G67="Advance",0,0)),45),IFERROR(VALUE(LEFT(G67,FIND(" ",G67)-1)),IF(G67="Advance",0,0))))</f>
        <v/>
      </c>
      <c r="L67" s="108"/>
      <c r="M67" s="38" t="str">
        <f aca="true">IF(A67="","",IF(H67&lt;&gt;"",IF(H67&gt;F67,"Received late","Received"),IF(TODAY()&gt;F67,"OVERDUE","Pending")))</f>
        <v/>
      </c>
      <c r="N67" s="38" t="str">
        <f aca="true">IF(OR(A67="",H67=""),"",IF(L67&lt;&gt;"","Paid",IF(TODAY()&gt;K67,IF(OR(D67="Micro",D67="Small"),"OVERDUE – MSME","OVERDUE"),"Due in "&amp;(K67-TODAY())&amp;" days")))</f>
        <v/>
      </c>
    </row>
    <row r="68" customFormat="false" ht="15" hidden="false" customHeight="false" outlineLevel="0" collapsed="false">
      <c r="A68" s="104"/>
      <c r="B68" s="105"/>
      <c r="C68" s="106"/>
      <c r="D68" s="104"/>
      <c r="E68" s="107"/>
      <c r="F68" s="105"/>
      <c r="G68" s="104"/>
      <c r="H68" s="108"/>
      <c r="I68" s="109"/>
      <c r="J68" s="110"/>
      <c r="K68" s="111" t="str">
        <f aca="false">IF(H68="","",H68+IF(OR(D68="Micro",D68="Small"),MIN(IFERROR(VALUE(LEFT(G68,FIND(" ",G68)-1)),IF(G68="Advance",0,0)),45),IFERROR(VALUE(LEFT(G68,FIND(" ",G68)-1)),IF(G68="Advance",0,0))))</f>
        <v/>
      </c>
      <c r="L68" s="108"/>
      <c r="M68" s="38" t="str">
        <f aca="true">IF(A68="","",IF(H68&lt;&gt;"",IF(H68&gt;F68,"Received late","Received"),IF(TODAY()&gt;F68,"OVERDUE","Pending")))</f>
        <v/>
      </c>
      <c r="N68" s="38" t="str">
        <f aca="true">IF(OR(A68="",H68=""),"",IF(L68&lt;&gt;"","Paid",IF(TODAY()&gt;K68,IF(OR(D68="Micro",D68="Small"),"OVERDUE – MSME","OVERDUE"),"Due in "&amp;(K68-TODAY())&amp;" days")))</f>
        <v/>
      </c>
    </row>
    <row r="69" customFormat="false" ht="15" hidden="false" customHeight="false" outlineLevel="0" collapsed="false">
      <c r="A69" s="104"/>
      <c r="B69" s="105"/>
      <c r="C69" s="106"/>
      <c r="D69" s="104"/>
      <c r="E69" s="107"/>
      <c r="F69" s="105"/>
      <c r="G69" s="104"/>
      <c r="H69" s="108"/>
      <c r="I69" s="109"/>
      <c r="J69" s="110"/>
      <c r="K69" s="111" t="str">
        <f aca="false">IF(H69="","",H69+IF(OR(D69="Micro",D69="Small"),MIN(IFERROR(VALUE(LEFT(G69,FIND(" ",G69)-1)),IF(G69="Advance",0,0)),45),IFERROR(VALUE(LEFT(G69,FIND(" ",G69)-1)),IF(G69="Advance",0,0))))</f>
        <v/>
      </c>
      <c r="L69" s="108"/>
      <c r="M69" s="38" t="str">
        <f aca="true">IF(A69="","",IF(H69&lt;&gt;"",IF(H69&gt;F69,"Received late","Received"),IF(TODAY()&gt;F69,"OVERDUE","Pending")))</f>
        <v/>
      </c>
      <c r="N69" s="38" t="str">
        <f aca="true">IF(OR(A69="",H69=""),"",IF(L69&lt;&gt;"","Paid",IF(TODAY()&gt;K69,IF(OR(D69="Micro",D69="Small"),"OVERDUE – MSME","OVERDUE"),"Due in "&amp;(K69-TODAY())&amp;" days")))</f>
        <v/>
      </c>
    </row>
    <row r="70" customFormat="false" ht="15" hidden="false" customHeight="false" outlineLevel="0" collapsed="false">
      <c r="A70" s="104"/>
      <c r="B70" s="105"/>
      <c r="C70" s="106"/>
      <c r="D70" s="104"/>
      <c r="E70" s="107"/>
      <c r="F70" s="105"/>
      <c r="G70" s="104"/>
      <c r="H70" s="108"/>
      <c r="I70" s="109"/>
      <c r="J70" s="110"/>
      <c r="K70" s="111" t="str">
        <f aca="false">IF(H70="","",H70+IF(OR(D70="Micro",D70="Small"),MIN(IFERROR(VALUE(LEFT(G70,FIND(" ",G70)-1)),IF(G70="Advance",0,0)),45),IFERROR(VALUE(LEFT(G70,FIND(" ",G70)-1)),IF(G70="Advance",0,0))))</f>
        <v/>
      </c>
      <c r="L70" s="108"/>
      <c r="M70" s="38" t="str">
        <f aca="true">IF(A70="","",IF(H70&lt;&gt;"",IF(H70&gt;F70,"Received late","Received"),IF(TODAY()&gt;F70,"OVERDUE","Pending")))</f>
        <v/>
      </c>
      <c r="N70" s="38" t="str">
        <f aca="true">IF(OR(A70="",H70=""),"",IF(L70&lt;&gt;"","Paid",IF(TODAY()&gt;K70,IF(OR(D70="Micro",D70="Small"),"OVERDUE – MSME","OVERDUE"),"Due in "&amp;(K70-TODAY())&amp;" days")))</f>
        <v/>
      </c>
    </row>
    <row r="71" customFormat="false" ht="15" hidden="false" customHeight="false" outlineLevel="0" collapsed="false">
      <c r="A71" s="104"/>
      <c r="B71" s="105"/>
      <c r="C71" s="106"/>
      <c r="D71" s="104"/>
      <c r="E71" s="107"/>
      <c r="F71" s="105"/>
      <c r="G71" s="104"/>
      <c r="H71" s="108"/>
      <c r="I71" s="109"/>
      <c r="J71" s="110"/>
      <c r="K71" s="111" t="str">
        <f aca="false">IF(H71="","",H71+IF(OR(D71="Micro",D71="Small"),MIN(IFERROR(VALUE(LEFT(G71,FIND(" ",G71)-1)),IF(G71="Advance",0,0)),45),IFERROR(VALUE(LEFT(G71,FIND(" ",G71)-1)),IF(G71="Advance",0,0))))</f>
        <v/>
      </c>
      <c r="L71" s="108"/>
      <c r="M71" s="38" t="str">
        <f aca="true">IF(A71="","",IF(H71&lt;&gt;"",IF(H71&gt;F71,"Received late","Received"),IF(TODAY()&gt;F71,"OVERDUE","Pending")))</f>
        <v/>
      </c>
      <c r="N71" s="38" t="str">
        <f aca="true">IF(OR(A71="",H71=""),"",IF(L71&lt;&gt;"","Paid",IF(TODAY()&gt;K71,IF(OR(D71="Micro",D71="Small"),"OVERDUE – MSME","OVERDUE"),"Due in "&amp;(K71-TODAY())&amp;" days")))</f>
        <v/>
      </c>
    </row>
    <row r="72" customFormat="false" ht="15" hidden="false" customHeight="false" outlineLevel="0" collapsed="false">
      <c r="A72" s="104"/>
      <c r="B72" s="105"/>
      <c r="C72" s="106"/>
      <c r="D72" s="104"/>
      <c r="E72" s="107"/>
      <c r="F72" s="105"/>
      <c r="G72" s="104"/>
      <c r="H72" s="108"/>
      <c r="I72" s="109"/>
      <c r="J72" s="110"/>
      <c r="K72" s="111" t="str">
        <f aca="false">IF(H72="","",H72+IF(OR(D72="Micro",D72="Small"),MIN(IFERROR(VALUE(LEFT(G72,FIND(" ",G72)-1)),IF(G72="Advance",0,0)),45),IFERROR(VALUE(LEFT(G72,FIND(" ",G72)-1)),IF(G72="Advance",0,0))))</f>
        <v/>
      </c>
      <c r="L72" s="108"/>
      <c r="M72" s="38" t="str">
        <f aca="true">IF(A72="","",IF(H72&lt;&gt;"",IF(H72&gt;F72,"Received late","Received"),IF(TODAY()&gt;F72,"OVERDUE","Pending")))</f>
        <v/>
      </c>
      <c r="N72" s="38" t="str">
        <f aca="true">IF(OR(A72="",H72=""),"",IF(L72&lt;&gt;"","Paid",IF(TODAY()&gt;K72,IF(OR(D72="Micro",D72="Small"),"OVERDUE – MSME","OVERDUE"),"Due in "&amp;(K72-TODAY())&amp;" days")))</f>
        <v/>
      </c>
    </row>
    <row r="73" customFormat="false" ht="15" hidden="false" customHeight="false" outlineLevel="0" collapsed="false">
      <c r="A73" s="104"/>
      <c r="B73" s="105"/>
      <c r="C73" s="106"/>
      <c r="D73" s="104"/>
      <c r="E73" s="107"/>
      <c r="F73" s="105"/>
      <c r="G73" s="104"/>
      <c r="H73" s="108"/>
      <c r="I73" s="109"/>
      <c r="J73" s="110"/>
      <c r="K73" s="111" t="str">
        <f aca="false">IF(H73="","",H73+IF(OR(D73="Micro",D73="Small"),MIN(IFERROR(VALUE(LEFT(G73,FIND(" ",G73)-1)),IF(G73="Advance",0,0)),45),IFERROR(VALUE(LEFT(G73,FIND(" ",G73)-1)),IF(G73="Advance",0,0))))</f>
        <v/>
      </c>
      <c r="L73" s="108"/>
      <c r="M73" s="38" t="str">
        <f aca="true">IF(A73="","",IF(H73&lt;&gt;"",IF(H73&gt;F73,"Received late","Received"),IF(TODAY()&gt;F73,"OVERDUE","Pending")))</f>
        <v/>
      </c>
      <c r="N73" s="38" t="str">
        <f aca="true">IF(OR(A73="",H73=""),"",IF(L73&lt;&gt;"","Paid",IF(TODAY()&gt;K73,IF(OR(D73="Micro",D73="Small"),"OVERDUE – MSME","OVERDUE"),"Due in "&amp;(K73-TODAY())&amp;" days")))</f>
        <v/>
      </c>
    </row>
    <row r="74" customFormat="false" ht="15" hidden="false" customHeight="false" outlineLevel="0" collapsed="false">
      <c r="A74" s="104"/>
      <c r="B74" s="105"/>
      <c r="C74" s="106"/>
      <c r="D74" s="104"/>
      <c r="E74" s="107"/>
      <c r="F74" s="105"/>
      <c r="G74" s="104"/>
      <c r="H74" s="108"/>
      <c r="I74" s="109"/>
      <c r="J74" s="110"/>
      <c r="K74" s="111" t="str">
        <f aca="false">IF(H74="","",H74+IF(OR(D74="Micro",D74="Small"),MIN(IFERROR(VALUE(LEFT(G74,FIND(" ",G74)-1)),IF(G74="Advance",0,0)),45),IFERROR(VALUE(LEFT(G74,FIND(" ",G74)-1)),IF(G74="Advance",0,0))))</f>
        <v/>
      </c>
      <c r="L74" s="108"/>
      <c r="M74" s="38" t="str">
        <f aca="true">IF(A74="","",IF(H74&lt;&gt;"",IF(H74&gt;F74,"Received late","Received"),IF(TODAY()&gt;F74,"OVERDUE","Pending")))</f>
        <v/>
      </c>
      <c r="N74" s="38" t="str">
        <f aca="true">IF(OR(A74="",H74=""),"",IF(L74&lt;&gt;"","Paid",IF(TODAY()&gt;K74,IF(OR(D74="Micro",D74="Small"),"OVERDUE – MSME","OVERDUE"),"Due in "&amp;(K74-TODAY())&amp;" days")))</f>
        <v/>
      </c>
    </row>
    <row r="75" customFormat="false" ht="15" hidden="false" customHeight="false" outlineLevel="0" collapsed="false">
      <c r="A75" s="104"/>
      <c r="B75" s="105"/>
      <c r="C75" s="106"/>
      <c r="D75" s="104"/>
      <c r="E75" s="107"/>
      <c r="F75" s="105"/>
      <c r="G75" s="104"/>
      <c r="H75" s="108"/>
      <c r="I75" s="109"/>
      <c r="J75" s="110"/>
      <c r="K75" s="111" t="str">
        <f aca="false">IF(H75="","",H75+IF(OR(D75="Micro",D75="Small"),MIN(IFERROR(VALUE(LEFT(G75,FIND(" ",G75)-1)),IF(G75="Advance",0,0)),45),IFERROR(VALUE(LEFT(G75,FIND(" ",G75)-1)),IF(G75="Advance",0,0))))</f>
        <v/>
      </c>
      <c r="L75" s="108"/>
      <c r="M75" s="38" t="str">
        <f aca="true">IF(A75="","",IF(H75&lt;&gt;"",IF(H75&gt;F75,"Received late","Received"),IF(TODAY()&gt;F75,"OVERDUE","Pending")))</f>
        <v/>
      </c>
      <c r="N75" s="38" t="str">
        <f aca="true">IF(OR(A75="",H75=""),"",IF(L75&lt;&gt;"","Paid",IF(TODAY()&gt;K75,IF(OR(D75="Micro",D75="Small"),"OVERDUE – MSME","OVERDUE"),"Due in "&amp;(K75-TODAY())&amp;" days")))</f>
        <v/>
      </c>
    </row>
    <row r="76" customFormat="false" ht="15" hidden="false" customHeight="false" outlineLevel="0" collapsed="false">
      <c r="A76" s="104"/>
      <c r="B76" s="105"/>
      <c r="C76" s="106"/>
      <c r="D76" s="104"/>
      <c r="E76" s="107"/>
      <c r="F76" s="105"/>
      <c r="G76" s="104"/>
      <c r="H76" s="108"/>
      <c r="I76" s="109"/>
      <c r="J76" s="110"/>
      <c r="K76" s="111" t="str">
        <f aca="false">IF(H76="","",H76+IF(OR(D76="Micro",D76="Small"),MIN(IFERROR(VALUE(LEFT(G76,FIND(" ",G76)-1)),IF(G76="Advance",0,0)),45),IFERROR(VALUE(LEFT(G76,FIND(" ",G76)-1)),IF(G76="Advance",0,0))))</f>
        <v/>
      </c>
      <c r="L76" s="108"/>
      <c r="M76" s="38" t="str">
        <f aca="true">IF(A76="","",IF(H76&lt;&gt;"",IF(H76&gt;F76,"Received late","Received"),IF(TODAY()&gt;F76,"OVERDUE","Pending")))</f>
        <v/>
      </c>
      <c r="N76" s="38" t="str">
        <f aca="true">IF(OR(A76="",H76=""),"",IF(L76&lt;&gt;"","Paid",IF(TODAY()&gt;K76,IF(OR(D76="Micro",D76="Small"),"OVERDUE – MSME","OVERDUE"),"Due in "&amp;(K76-TODAY())&amp;" days")))</f>
        <v/>
      </c>
    </row>
    <row r="77" customFormat="false" ht="15" hidden="false" customHeight="false" outlineLevel="0" collapsed="false">
      <c r="A77" s="104"/>
      <c r="B77" s="105"/>
      <c r="C77" s="106"/>
      <c r="D77" s="104"/>
      <c r="E77" s="107"/>
      <c r="F77" s="105"/>
      <c r="G77" s="104"/>
      <c r="H77" s="108"/>
      <c r="I77" s="109"/>
      <c r="J77" s="110"/>
      <c r="K77" s="111" t="str">
        <f aca="false">IF(H77="","",H77+IF(OR(D77="Micro",D77="Small"),MIN(IFERROR(VALUE(LEFT(G77,FIND(" ",G77)-1)),IF(G77="Advance",0,0)),45),IFERROR(VALUE(LEFT(G77,FIND(" ",G77)-1)),IF(G77="Advance",0,0))))</f>
        <v/>
      </c>
      <c r="L77" s="108"/>
      <c r="M77" s="38" t="str">
        <f aca="true">IF(A77="","",IF(H77&lt;&gt;"",IF(H77&gt;F77,"Received late","Received"),IF(TODAY()&gt;F77,"OVERDUE","Pending")))</f>
        <v/>
      </c>
      <c r="N77" s="38" t="str">
        <f aca="true">IF(OR(A77="",H77=""),"",IF(L77&lt;&gt;"","Paid",IF(TODAY()&gt;K77,IF(OR(D77="Micro",D77="Small"),"OVERDUE – MSME","OVERDUE"),"Due in "&amp;(K77-TODAY())&amp;" days")))</f>
        <v/>
      </c>
    </row>
    <row r="78" customFormat="false" ht="15" hidden="false" customHeight="false" outlineLevel="0" collapsed="false">
      <c r="A78" s="104"/>
      <c r="B78" s="105"/>
      <c r="C78" s="106"/>
      <c r="D78" s="104"/>
      <c r="E78" s="107"/>
      <c r="F78" s="105"/>
      <c r="G78" s="104"/>
      <c r="H78" s="108"/>
      <c r="I78" s="109"/>
      <c r="J78" s="110"/>
      <c r="K78" s="111" t="str">
        <f aca="false">IF(H78="","",H78+IF(OR(D78="Micro",D78="Small"),MIN(IFERROR(VALUE(LEFT(G78,FIND(" ",G78)-1)),IF(G78="Advance",0,0)),45),IFERROR(VALUE(LEFT(G78,FIND(" ",G78)-1)),IF(G78="Advance",0,0))))</f>
        <v/>
      </c>
      <c r="L78" s="108"/>
      <c r="M78" s="38" t="str">
        <f aca="true">IF(A78="","",IF(H78&lt;&gt;"",IF(H78&gt;F78,"Received late","Received"),IF(TODAY()&gt;F78,"OVERDUE","Pending")))</f>
        <v/>
      </c>
      <c r="N78" s="38" t="str">
        <f aca="true">IF(OR(A78="",H78=""),"",IF(L78&lt;&gt;"","Paid",IF(TODAY()&gt;K78,IF(OR(D78="Micro",D78="Small"),"OVERDUE – MSME","OVERDUE"),"Due in "&amp;(K78-TODAY())&amp;" days")))</f>
        <v/>
      </c>
    </row>
    <row r="79" customFormat="false" ht="15" hidden="false" customHeight="false" outlineLevel="0" collapsed="false">
      <c r="A79" s="104"/>
      <c r="B79" s="105"/>
      <c r="C79" s="106"/>
      <c r="D79" s="104"/>
      <c r="E79" s="107"/>
      <c r="F79" s="105"/>
      <c r="G79" s="104"/>
      <c r="H79" s="108"/>
      <c r="I79" s="109"/>
      <c r="J79" s="110"/>
      <c r="K79" s="111" t="str">
        <f aca="false">IF(H79="","",H79+IF(OR(D79="Micro",D79="Small"),MIN(IFERROR(VALUE(LEFT(G79,FIND(" ",G79)-1)),IF(G79="Advance",0,0)),45),IFERROR(VALUE(LEFT(G79,FIND(" ",G79)-1)),IF(G79="Advance",0,0))))</f>
        <v/>
      </c>
      <c r="L79" s="108"/>
      <c r="M79" s="38" t="str">
        <f aca="true">IF(A79="","",IF(H79&lt;&gt;"",IF(H79&gt;F79,"Received late","Received"),IF(TODAY()&gt;F79,"OVERDUE","Pending")))</f>
        <v/>
      </c>
      <c r="N79" s="38" t="str">
        <f aca="true">IF(OR(A79="",H79=""),"",IF(L79&lt;&gt;"","Paid",IF(TODAY()&gt;K79,IF(OR(D79="Micro",D79="Small"),"OVERDUE – MSME","OVERDUE"),"Due in "&amp;(K79-TODAY())&amp;" days")))</f>
        <v/>
      </c>
    </row>
    <row r="80" customFormat="false" ht="15" hidden="false" customHeight="false" outlineLevel="0" collapsed="false">
      <c r="A80" s="104"/>
      <c r="B80" s="105"/>
      <c r="C80" s="106"/>
      <c r="D80" s="104"/>
      <c r="E80" s="107"/>
      <c r="F80" s="105"/>
      <c r="G80" s="104"/>
      <c r="H80" s="108"/>
      <c r="I80" s="109"/>
      <c r="J80" s="110"/>
      <c r="K80" s="111" t="str">
        <f aca="false">IF(H80="","",H80+IF(OR(D80="Micro",D80="Small"),MIN(IFERROR(VALUE(LEFT(G80,FIND(" ",G80)-1)),IF(G80="Advance",0,0)),45),IFERROR(VALUE(LEFT(G80,FIND(" ",G80)-1)),IF(G80="Advance",0,0))))</f>
        <v/>
      </c>
      <c r="L80" s="108"/>
      <c r="M80" s="38" t="str">
        <f aca="true">IF(A80="","",IF(H80&lt;&gt;"",IF(H80&gt;F80,"Received late","Received"),IF(TODAY()&gt;F80,"OVERDUE","Pending")))</f>
        <v/>
      </c>
      <c r="N80" s="38" t="str">
        <f aca="true">IF(OR(A80="",H80=""),"",IF(L80&lt;&gt;"","Paid",IF(TODAY()&gt;K80,IF(OR(D80="Micro",D80="Small"),"OVERDUE – MSME","OVERDUE"),"Due in "&amp;(K80-TODAY())&amp;" days")))</f>
        <v/>
      </c>
    </row>
    <row r="81" customFormat="false" ht="15" hidden="false" customHeight="false" outlineLevel="0" collapsed="false">
      <c r="A81" s="104"/>
      <c r="B81" s="105"/>
      <c r="C81" s="106"/>
      <c r="D81" s="104"/>
      <c r="E81" s="107"/>
      <c r="F81" s="105"/>
      <c r="G81" s="104"/>
      <c r="H81" s="108"/>
      <c r="I81" s="109"/>
      <c r="J81" s="110"/>
      <c r="K81" s="111" t="str">
        <f aca="false">IF(H81="","",H81+IF(OR(D81="Micro",D81="Small"),MIN(IFERROR(VALUE(LEFT(G81,FIND(" ",G81)-1)),IF(G81="Advance",0,0)),45),IFERROR(VALUE(LEFT(G81,FIND(" ",G81)-1)),IF(G81="Advance",0,0))))</f>
        <v/>
      </c>
      <c r="L81" s="108"/>
      <c r="M81" s="38" t="str">
        <f aca="true">IF(A81="","",IF(H81&lt;&gt;"",IF(H81&gt;F81,"Received late","Received"),IF(TODAY()&gt;F81,"OVERDUE","Pending")))</f>
        <v/>
      </c>
      <c r="N81" s="38" t="str">
        <f aca="true">IF(OR(A81="",H81=""),"",IF(L81&lt;&gt;"","Paid",IF(TODAY()&gt;K81,IF(OR(D81="Micro",D81="Small"),"OVERDUE – MSME","OVERDUE"),"Due in "&amp;(K81-TODAY())&amp;" days")))</f>
        <v/>
      </c>
    </row>
    <row r="82" customFormat="false" ht="15" hidden="false" customHeight="false" outlineLevel="0" collapsed="false">
      <c r="A82" s="104"/>
      <c r="B82" s="105"/>
      <c r="C82" s="106"/>
      <c r="D82" s="104"/>
      <c r="E82" s="107"/>
      <c r="F82" s="105"/>
      <c r="G82" s="104"/>
      <c r="H82" s="108"/>
      <c r="I82" s="109"/>
      <c r="J82" s="110"/>
      <c r="K82" s="111" t="str">
        <f aca="false">IF(H82="","",H82+IF(OR(D82="Micro",D82="Small"),MIN(IFERROR(VALUE(LEFT(G82,FIND(" ",G82)-1)),IF(G82="Advance",0,0)),45),IFERROR(VALUE(LEFT(G82,FIND(" ",G82)-1)),IF(G82="Advance",0,0))))</f>
        <v/>
      </c>
      <c r="L82" s="108"/>
      <c r="M82" s="38" t="str">
        <f aca="true">IF(A82="","",IF(H82&lt;&gt;"",IF(H82&gt;F82,"Received late","Received"),IF(TODAY()&gt;F82,"OVERDUE","Pending")))</f>
        <v/>
      </c>
      <c r="N82" s="38" t="str">
        <f aca="true">IF(OR(A82="",H82=""),"",IF(L82&lt;&gt;"","Paid",IF(TODAY()&gt;K82,IF(OR(D82="Micro",D82="Small"),"OVERDUE – MSME","OVERDUE"),"Due in "&amp;(K82-TODAY())&amp;" days")))</f>
        <v/>
      </c>
    </row>
    <row r="83" customFormat="false" ht="15" hidden="false" customHeight="false" outlineLevel="0" collapsed="false">
      <c r="A83" s="104"/>
      <c r="B83" s="105"/>
      <c r="C83" s="106"/>
      <c r="D83" s="104"/>
      <c r="E83" s="107"/>
      <c r="F83" s="105"/>
      <c r="G83" s="104"/>
      <c r="H83" s="108"/>
      <c r="I83" s="109"/>
      <c r="J83" s="110"/>
      <c r="K83" s="111" t="str">
        <f aca="false">IF(H83="","",H83+IF(OR(D83="Micro",D83="Small"),MIN(IFERROR(VALUE(LEFT(G83,FIND(" ",G83)-1)),IF(G83="Advance",0,0)),45),IFERROR(VALUE(LEFT(G83,FIND(" ",G83)-1)),IF(G83="Advance",0,0))))</f>
        <v/>
      </c>
      <c r="L83" s="108"/>
      <c r="M83" s="38" t="str">
        <f aca="true">IF(A83="","",IF(H83&lt;&gt;"",IF(H83&gt;F83,"Received late","Received"),IF(TODAY()&gt;F83,"OVERDUE","Pending")))</f>
        <v/>
      </c>
      <c r="N83" s="38" t="str">
        <f aca="true">IF(OR(A83="",H83=""),"",IF(L83&lt;&gt;"","Paid",IF(TODAY()&gt;K83,IF(OR(D83="Micro",D83="Small"),"OVERDUE – MSME","OVERDUE"),"Due in "&amp;(K83-TODAY())&amp;" days")))</f>
        <v/>
      </c>
    </row>
    <row r="84" customFormat="false" ht="15" hidden="false" customHeight="false" outlineLevel="0" collapsed="false">
      <c r="A84" s="104"/>
      <c r="B84" s="105"/>
      <c r="C84" s="106"/>
      <c r="D84" s="104"/>
      <c r="E84" s="107"/>
      <c r="F84" s="105"/>
      <c r="G84" s="104"/>
      <c r="H84" s="108"/>
      <c r="I84" s="109"/>
      <c r="J84" s="110"/>
      <c r="K84" s="111" t="str">
        <f aca="false">IF(H84="","",H84+IF(OR(D84="Micro",D84="Small"),MIN(IFERROR(VALUE(LEFT(G84,FIND(" ",G84)-1)),IF(G84="Advance",0,0)),45),IFERROR(VALUE(LEFT(G84,FIND(" ",G84)-1)),IF(G84="Advance",0,0))))</f>
        <v/>
      </c>
      <c r="L84" s="108"/>
      <c r="M84" s="38" t="str">
        <f aca="true">IF(A84="","",IF(H84&lt;&gt;"",IF(H84&gt;F84,"Received late","Received"),IF(TODAY()&gt;F84,"OVERDUE","Pending")))</f>
        <v/>
      </c>
      <c r="N84" s="38" t="str">
        <f aca="true">IF(OR(A84="",H84=""),"",IF(L84&lt;&gt;"","Paid",IF(TODAY()&gt;K84,IF(OR(D84="Micro",D84="Small"),"OVERDUE – MSME","OVERDUE"),"Due in "&amp;(K84-TODAY())&amp;" days")))</f>
        <v/>
      </c>
    </row>
    <row r="85" customFormat="false" ht="15" hidden="false" customHeight="false" outlineLevel="0" collapsed="false">
      <c r="A85" s="104"/>
      <c r="B85" s="105"/>
      <c r="C85" s="106"/>
      <c r="D85" s="104"/>
      <c r="E85" s="107"/>
      <c r="F85" s="105"/>
      <c r="G85" s="104"/>
      <c r="H85" s="108"/>
      <c r="I85" s="109"/>
      <c r="J85" s="110"/>
      <c r="K85" s="111" t="str">
        <f aca="false">IF(H85="","",H85+IF(OR(D85="Micro",D85="Small"),MIN(IFERROR(VALUE(LEFT(G85,FIND(" ",G85)-1)),IF(G85="Advance",0,0)),45),IFERROR(VALUE(LEFT(G85,FIND(" ",G85)-1)),IF(G85="Advance",0,0))))</f>
        <v/>
      </c>
      <c r="L85" s="108"/>
      <c r="M85" s="38" t="str">
        <f aca="true">IF(A85="","",IF(H85&lt;&gt;"",IF(H85&gt;F85,"Received late","Received"),IF(TODAY()&gt;F85,"OVERDUE","Pending")))</f>
        <v/>
      </c>
      <c r="N85" s="38" t="str">
        <f aca="true">IF(OR(A85="",H85=""),"",IF(L85&lt;&gt;"","Paid",IF(TODAY()&gt;K85,IF(OR(D85="Micro",D85="Small"),"OVERDUE – MSME","OVERDUE"),"Due in "&amp;(K85-TODAY())&amp;" days")))</f>
        <v/>
      </c>
    </row>
    <row r="86" customFormat="false" ht="15" hidden="false" customHeight="false" outlineLevel="0" collapsed="false">
      <c r="A86" s="104"/>
      <c r="B86" s="105"/>
      <c r="C86" s="106"/>
      <c r="D86" s="104"/>
      <c r="E86" s="107"/>
      <c r="F86" s="105"/>
      <c r="G86" s="104"/>
      <c r="H86" s="108"/>
      <c r="I86" s="109"/>
      <c r="J86" s="110"/>
      <c r="K86" s="111" t="str">
        <f aca="false">IF(H86="","",H86+IF(OR(D86="Micro",D86="Small"),MIN(IFERROR(VALUE(LEFT(G86,FIND(" ",G86)-1)),IF(G86="Advance",0,0)),45),IFERROR(VALUE(LEFT(G86,FIND(" ",G86)-1)),IF(G86="Advance",0,0))))</f>
        <v/>
      </c>
      <c r="L86" s="108"/>
      <c r="M86" s="38" t="str">
        <f aca="true">IF(A86="","",IF(H86&lt;&gt;"",IF(H86&gt;F86,"Received late","Received"),IF(TODAY()&gt;F86,"OVERDUE","Pending")))</f>
        <v/>
      </c>
      <c r="N86" s="38" t="str">
        <f aca="true">IF(OR(A86="",H86=""),"",IF(L86&lt;&gt;"","Paid",IF(TODAY()&gt;K86,IF(OR(D86="Micro",D86="Small"),"OVERDUE – MSME","OVERDUE"),"Due in "&amp;(K86-TODAY())&amp;" days")))</f>
        <v/>
      </c>
    </row>
    <row r="87" customFormat="false" ht="15" hidden="false" customHeight="false" outlineLevel="0" collapsed="false">
      <c r="A87" s="104"/>
      <c r="B87" s="105"/>
      <c r="C87" s="106"/>
      <c r="D87" s="104"/>
      <c r="E87" s="107"/>
      <c r="F87" s="105"/>
      <c r="G87" s="104"/>
      <c r="H87" s="108"/>
      <c r="I87" s="109"/>
      <c r="J87" s="110"/>
      <c r="K87" s="111" t="str">
        <f aca="false">IF(H87="","",H87+IF(OR(D87="Micro",D87="Small"),MIN(IFERROR(VALUE(LEFT(G87,FIND(" ",G87)-1)),IF(G87="Advance",0,0)),45),IFERROR(VALUE(LEFT(G87,FIND(" ",G87)-1)),IF(G87="Advance",0,0))))</f>
        <v/>
      </c>
      <c r="L87" s="108"/>
      <c r="M87" s="38" t="str">
        <f aca="true">IF(A87="","",IF(H87&lt;&gt;"",IF(H87&gt;F87,"Received late","Received"),IF(TODAY()&gt;F87,"OVERDUE","Pending")))</f>
        <v/>
      </c>
      <c r="N87" s="38" t="str">
        <f aca="true">IF(OR(A87="",H87=""),"",IF(L87&lt;&gt;"","Paid",IF(TODAY()&gt;K87,IF(OR(D87="Micro",D87="Small"),"OVERDUE – MSME","OVERDUE"),"Due in "&amp;(K87-TODAY())&amp;" days")))</f>
        <v/>
      </c>
    </row>
    <row r="88" customFormat="false" ht="15" hidden="false" customHeight="false" outlineLevel="0" collapsed="false">
      <c r="A88" s="104"/>
      <c r="B88" s="105"/>
      <c r="C88" s="106"/>
      <c r="D88" s="104"/>
      <c r="E88" s="107"/>
      <c r="F88" s="105"/>
      <c r="G88" s="104"/>
      <c r="H88" s="108"/>
      <c r="I88" s="109"/>
      <c r="J88" s="110"/>
      <c r="K88" s="111" t="str">
        <f aca="false">IF(H88="","",H88+IF(OR(D88="Micro",D88="Small"),MIN(IFERROR(VALUE(LEFT(G88,FIND(" ",G88)-1)),IF(G88="Advance",0,0)),45),IFERROR(VALUE(LEFT(G88,FIND(" ",G88)-1)),IF(G88="Advance",0,0))))</f>
        <v/>
      </c>
      <c r="L88" s="108"/>
      <c r="M88" s="38" t="str">
        <f aca="true">IF(A88="","",IF(H88&lt;&gt;"",IF(H88&gt;F88,"Received late","Received"),IF(TODAY()&gt;F88,"OVERDUE","Pending")))</f>
        <v/>
      </c>
      <c r="N88" s="38" t="str">
        <f aca="true">IF(OR(A88="",H88=""),"",IF(L88&lt;&gt;"","Paid",IF(TODAY()&gt;K88,IF(OR(D88="Micro",D88="Small"),"OVERDUE – MSME","OVERDUE"),"Due in "&amp;(K88-TODAY())&amp;" days")))</f>
        <v/>
      </c>
    </row>
    <row r="89" customFormat="false" ht="15" hidden="false" customHeight="false" outlineLevel="0" collapsed="false">
      <c r="A89" s="104"/>
      <c r="B89" s="105"/>
      <c r="C89" s="106"/>
      <c r="D89" s="104"/>
      <c r="E89" s="107"/>
      <c r="F89" s="105"/>
      <c r="G89" s="104"/>
      <c r="H89" s="108"/>
      <c r="I89" s="109"/>
      <c r="J89" s="110"/>
      <c r="K89" s="111" t="str">
        <f aca="false">IF(H89="","",H89+IF(OR(D89="Micro",D89="Small"),MIN(IFERROR(VALUE(LEFT(G89,FIND(" ",G89)-1)),IF(G89="Advance",0,0)),45),IFERROR(VALUE(LEFT(G89,FIND(" ",G89)-1)),IF(G89="Advance",0,0))))</f>
        <v/>
      </c>
      <c r="L89" s="108"/>
      <c r="M89" s="38" t="str">
        <f aca="true">IF(A89="","",IF(H89&lt;&gt;"",IF(H89&gt;F89,"Received late","Received"),IF(TODAY()&gt;F89,"OVERDUE","Pending")))</f>
        <v/>
      </c>
      <c r="N89" s="38" t="str">
        <f aca="true">IF(OR(A89="",H89=""),"",IF(L89&lt;&gt;"","Paid",IF(TODAY()&gt;K89,IF(OR(D89="Micro",D89="Small"),"OVERDUE – MSME","OVERDUE"),"Due in "&amp;(K89-TODAY())&amp;" days")))</f>
        <v/>
      </c>
    </row>
    <row r="90" customFormat="false" ht="15" hidden="false" customHeight="false" outlineLevel="0" collapsed="false">
      <c r="A90" s="104"/>
      <c r="B90" s="105"/>
      <c r="C90" s="106"/>
      <c r="D90" s="104"/>
      <c r="E90" s="107"/>
      <c r="F90" s="105"/>
      <c r="G90" s="104"/>
      <c r="H90" s="108"/>
      <c r="I90" s="109"/>
      <c r="J90" s="110"/>
      <c r="K90" s="111" t="str">
        <f aca="false">IF(H90="","",H90+IF(OR(D90="Micro",D90="Small"),MIN(IFERROR(VALUE(LEFT(G90,FIND(" ",G90)-1)),IF(G90="Advance",0,0)),45),IFERROR(VALUE(LEFT(G90,FIND(" ",G90)-1)),IF(G90="Advance",0,0))))</f>
        <v/>
      </c>
      <c r="L90" s="108"/>
      <c r="M90" s="38" t="str">
        <f aca="true">IF(A90="","",IF(H90&lt;&gt;"",IF(H90&gt;F90,"Received late","Received"),IF(TODAY()&gt;F90,"OVERDUE","Pending")))</f>
        <v/>
      </c>
      <c r="N90" s="38" t="str">
        <f aca="true">IF(OR(A90="",H90=""),"",IF(L90&lt;&gt;"","Paid",IF(TODAY()&gt;K90,IF(OR(D90="Micro",D90="Small"),"OVERDUE – MSME","OVERDUE"),"Due in "&amp;(K90-TODAY())&amp;" days")))</f>
        <v/>
      </c>
    </row>
    <row r="91" customFormat="false" ht="15" hidden="false" customHeight="false" outlineLevel="0" collapsed="false">
      <c r="A91" s="104"/>
      <c r="B91" s="105"/>
      <c r="C91" s="106"/>
      <c r="D91" s="104"/>
      <c r="E91" s="107"/>
      <c r="F91" s="105"/>
      <c r="G91" s="104"/>
      <c r="H91" s="108"/>
      <c r="I91" s="109"/>
      <c r="J91" s="110"/>
      <c r="K91" s="111" t="str">
        <f aca="false">IF(H91="","",H91+IF(OR(D91="Micro",D91="Small"),MIN(IFERROR(VALUE(LEFT(G91,FIND(" ",G91)-1)),IF(G91="Advance",0,0)),45),IFERROR(VALUE(LEFT(G91,FIND(" ",G91)-1)),IF(G91="Advance",0,0))))</f>
        <v/>
      </c>
      <c r="L91" s="108"/>
      <c r="M91" s="38" t="str">
        <f aca="true">IF(A91="","",IF(H91&lt;&gt;"",IF(H91&gt;F91,"Received late","Received"),IF(TODAY()&gt;F91,"OVERDUE","Pending")))</f>
        <v/>
      </c>
      <c r="N91" s="38" t="str">
        <f aca="true">IF(OR(A91="",H91=""),"",IF(L91&lt;&gt;"","Paid",IF(TODAY()&gt;K91,IF(OR(D91="Micro",D91="Small"),"OVERDUE – MSME","OVERDUE"),"Due in "&amp;(K91-TODAY())&amp;" days")))</f>
        <v/>
      </c>
    </row>
    <row r="92" customFormat="false" ht="15" hidden="false" customHeight="false" outlineLevel="0" collapsed="false">
      <c r="A92" s="104"/>
      <c r="B92" s="105"/>
      <c r="C92" s="106"/>
      <c r="D92" s="104"/>
      <c r="E92" s="107"/>
      <c r="F92" s="105"/>
      <c r="G92" s="104"/>
      <c r="H92" s="108"/>
      <c r="I92" s="109"/>
      <c r="J92" s="110"/>
      <c r="K92" s="111" t="str">
        <f aca="false">IF(H92="","",H92+IF(OR(D92="Micro",D92="Small"),MIN(IFERROR(VALUE(LEFT(G92,FIND(" ",G92)-1)),IF(G92="Advance",0,0)),45),IFERROR(VALUE(LEFT(G92,FIND(" ",G92)-1)),IF(G92="Advance",0,0))))</f>
        <v/>
      </c>
      <c r="L92" s="108"/>
      <c r="M92" s="38" t="str">
        <f aca="true">IF(A92="","",IF(H92&lt;&gt;"",IF(H92&gt;F92,"Received late","Received"),IF(TODAY()&gt;F92,"OVERDUE","Pending")))</f>
        <v/>
      </c>
      <c r="N92" s="38" t="str">
        <f aca="true">IF(OR(A92="",H92=""),"",IF(L92&lt;&gt;"","Paid",IF(TODAY()&gt;K92,IF(OR(D92="Micro",D92="Small"),"OVERDUE – MSME","OVERDUE"),"Due in "&amp;(K92-TODAY())&amp;" days")))</f>
        <v/>
      </c>
    </row>
    <row r="93" customFormat="false" ht="15" hidden="false" customHeight="false" outlineLevel="0" collapsed="false">
      <c r="A93" s="104"/>
      <c r="B93" s="105"/>
      <c r="C93" s="106"/>
      <c r="D93" s="104"/>
      <c r="E93" s="107"/>
      <c r="F93" s="105"/>
      <c r="G93" s="104"/>
      <c r="H93" s="108"/>
      <c r="I93" s="109"/>
      <c r="J93" s="110"/>
      <c r="K93" s="111" t="str">
        <f aca="false">IF(H93="","",H93+IF(OR(D93="Micro",D93="Small"),MIN(IFERROR(VALUE(LEFT(G93,FIND(" ",G93)-1)),IF(G93="Advance",0,0)),45),IFERROR(VALUE(LEFT(G93,FIND(" ",G93)-1)),IF(G93="Advance",0,0))))</f>
        <v/>
      </c>
      <c r="L93" s="108"/>
      <c r="M93" s="38" t="str">
        <f aca="true">IF(A93="","",IF(H93&lt;&gt;"",IF(H93&gt;F93,"Received late","Received"),IF(TODAY()&gt;F93,"OVERDUE","Pending")))</f>
        <v/>
      </c>
      <c r="N93" s="38" t="str">
        <f aca="true">IF(OR(A93="",H93=""),"",IF(L93&lt;&gt;"","Paid",IF(TODAY()&gt;K93,IF(OR(D93="Micro",D93="Small"),"OVERDUE – MSME","OVERDUE"),"Due in "&amp;(K93-TODAY())&amp;" days")))</f>
        <v/>
      </c>
    </row>
    <row r="94" customFormat="false" ht="15" hidden="false" customHeight="false" outlineLevel="0" collapsed="false">
      <c r="A94" s="104"/>
      <c r="B94" s="105"/>
      <c r="C94" s="106"/>
      <c r="D94" s="104"/>
      <c r="E94" s="107"/>
      <c r="F94" s="105"/>
      <c r="G94" s="104"/>
      <c r="H94" s="108"/>
      <c r="I94" s="109"/>
      <c r="J94" s="110"/>
      <c r="K94" s="111" t="str">
        <f aca="false">IF(H94="","",H94+IF(OR(D94="Micro",D94="Small"),MIN(IFERROR(VALUE(LEFT(G94,FIND(" ",G94)-1)),IF(G94="Advance",0,0)),45),IFERROR(VALUE(LEFT(G94,FIND(" ",G94)-1)),IF(G94="Advance",0,0))))</f>
        <v/>
      </c>
      <c r="L94" s="108"/>
      <c r="M94" s="38" t="str">
        <f aca="true">IF(A94="","",IF(H94&lt;&gt;"",IF(H94&gt;F94,"Received late","Received"),IF(TODAY()&gt;F94,"OVERDUE","Pending")))</f>
        <v/>
      </c>
      <c r="N94" s="38" t="str">
        <f aca="true">IF(OR(A94="",H94=""),"",IF(L94&lt;&gt;"","Paid",IF(TODAY()&gt;K94,IF(OR(D94="Micro",D94="Small"),"OVERDUE – MSME","OVERDUE"),"Due in "&amp;(K94-TODAY())&amp;" days")))</f>
        <v/>
      </c>
    </row>
    <row r="95" customFormat="false" ht="15" hidden="false" customHeight="false" outlineLevel="0" collapsed="false">
      <c r="A95" s="104"/>
      <c r="B95" s="105"/>
      <c r="C95" s="106"/>
      <c r="D95" s="104"/>
      <c r="E95" s="107"/>
      <c r="F95" s="105"/>
      <c r="G95" s="104"/>
      <c r="H95" s="108"/>
      <c r="I95" s="109"/>
      <c r="J95" s="110"/>
      <c r="K95" s="111" t="str">
        <f aca="false">IF(H95="","",H95+IF(OR(D95="Micro",D95="Small"),MIN(IFERROR(VALUE(LEFT(G95,FIND(" ",G95)-1)),IF(G95="Advance",0,0)),45),IFERROR(VALUE(LEFT(G95,FIND(" ",G95)-1)),IF(G95="Advance",0,0))))</f>
        <v/>
      </c>
      <c r="L95" s="108"/>
      <c r="M95" s="38" t="str">
        <f aca="true">IF(A95="","",IF(H95&lt;&gt;"",IF(H95&gt;F95,"Received late","Received"),IF(TODAY()&gt;F95,"OVERDUE","Pending")))</f>
        <v/>
      </c>
      <c r="N95" s="38" t="str">
        <f aca="true">IF(OR(A95="",H95=""),"",IF(L95&lt;&gt;"","Paid",IF(TODAY()&gt;K95,IF(OR(D95="Micro",D95="Small"),"OVERDUE – MSME","OVERDUE"),"Due in "&amp;(K95-TODAY())&amp;" days")))</f>
        <v/>
      </c>
    </row>
    <row r="96" customFormat="false" ht="15" hidden="false" customHeight="false" outlineLevel="0" collapsed="false">
      <c r="A96" s="104"/>
      <c r="B96" s="105"/>
      <c r="C96" s="106"/>
      <c r="D96" s="104"/>
      <c r="E96" s="107"/>
      <c r="F96" s="105"/>
      <c r="G96" s="104"/>
      <c r="H96" s="108"/>
      <c r="I96" s="109"/>
      <c r="J96" s="110"/>
      <c r="K96" s="111" t="str">
        <f aca="false">IF(H96="","",H96+IF(OR(D96="Micro",D96="Small"),MIN(IFERROR(VALUE(LEFT(G96,FIND(" ",G96)-1)),IF(G96="Advance",0,0)),45),IFERROR(VALUE(LEFT(G96,FIND(" ",G96)-1)),IF(G96="Advance",0,0))))</f>
        <v/>
      </c>
      <c r="L96" s="108"/>
      <c r="M96" s="38" t="str">
        <f aca="true">IF(A96="","",IF(H96&lt;&gt;"",IF(H96&gt;F96,"Received late","Received"),IF(TODAY()&gt;F96,"OVERDUE","Pending")))</f>
        <v/>
      </c>
      <c r="N96" s="38" t="str">
        <f aca="true">IF(OR(A96="",H96=""),"",IF(L96&lt;&gt;"","Paid",IF(TODAY()&gt;K96,IF(OR(D96="Micro",D96="Small"),"OVERDUE – MSME","OVERDUE"),"Due in "&amp;(K96-TODAY())&amp;" days")))</f>
        <v/>
      </c>
    </row>
    <row r="97" customFormat="false" ht="15" hidden="false" customHeight="false" outlineLevel="0" collapsed="false">
      <c r="A97" s="104"/>
      <c r="B97" s="105"/>
      <c r="C97" s="106"/>
      <c r="D97" s="104"/>
      <c r="E97" s="107"/>
      <c r="F97" s="105"/>
      <c r="G97" s="104"/>
      <c r="H97" s="108"/>
      <c r="I97" s="109"/>
      <c r="J97" s="110"/>
      <c r="K97" s="111" t="str">
        <f aca="false">IF(H97="","",H97+IF(OR(D97="Micro",D97="Small"),MIN(IFERROR(VALUE(LEFT(G97,FIND(" ",G97)-1)),IF(G97="Advance",0,0)),45),IFERROR(VALUE(LEFT(G97,FIND(" ",G97)-1)),IF(G97="Advance",0,0))))</f>
        <v/>
      </c>
      <c r="L97" s="108"/>
      <c r="M97" s="38" t="str">
        <f aca="true">IF(A97="","",IF(H97&lt;&gt;"",IF(H97&gt;F97,"Received late","Received"),IF(TODAY()&gt;F97,"OVERDUE","Pending")))</f>
        <v/>
      </c>
      <c r="N97" s="38" t="str">
        <f aca="true">IF(OR(A97="",H97=""),"",IF(L97&lt;&gt;"","Paid",IF(TODAY()&gt;K97,IF(OR(D97="Micro",D97="Small"),"OVERDUE – MSME","OVERDUE"),"Due in "&amp;(K97-TODAY())&amp;" days")))</f>
        <v/>
      </c>
    </row>
    <row r="98" customFormat="false" ht="15" hidden="false" customHeight="false" outlineLevel="0" collapsed="false">
      <c r="A98" s="104"/>
      <c r="B98" s="105"/>
      <c r="C98" s="106"/>
      <c r="D98" s="104"/>
      <c r="E98" s="107"/>
      <c r="F98" s="105"/>
      <c r="G98" s="104"/>
      <c r="H98" s="108"/>
      <c r="I98" s="109"/>
      <c r="J98" s="110"/>
      <c r="K98" s="111" t="str">
        <f aca="false">IF(H98="","",H98+IF(OR(D98="Micro",D98="Small"),MIN(IFERROR(VALUE(LEFT(G98,FIND(" ",G98)-1)),IF(G98="Advance",0,0)),45),IFERROR(VALUE(LEFT(G98,FIND(" ",G98)-1)),IF(G98="Advance",0,0))))</f>
        <v/>
      </c>
      <c r="L98" s="108"/>
      <c r="M98" s="38" t="str">
        <f aca="true">IF(A98="","",IF(H98&lt;&gt;"",IF(H98&gt;F98,"Received late","Received"),IF(TODAY()&gt;F98,"OVERDUE","Pending")))</f>
        <v/>
      </c>
      <c r="N98" s="38" t="str">
        <f aca="true">IF(OR(A98="",H98=""),"",IF(L98&lt;&gt;"","Paid",IF(TODAY()&gt;K98,IF(OR(D98="Micro",D98="Small"),"OVERDUE – MSME","OVERDUE"),"Due in "&amp;(K98-TODAY())&amp;" days")))</f>
        <v/>
      </c>
    </row>
    <row r="99" customFormat="false" ht="15" hidden="false" customHeight="false" outlineLevel="0" collapsed="false">
      <c r="A99" s="104"/>
      <c r="B99" s="105"/>
      <c r="C99" s="106"/>
      <c r="D99" s="104"/>
      <c r="E99" s="107"/>
      <c r="F99" s="105"/>
      <c r="G99" s="104"/>
      <c r="H99" s="108"/>
      <c r="I99" s="109"/>
      <c r="J99" s="110"/>
      <c r="K99" s="111" t="str">
        <f aca="false">IF(H99="","",H99+IF(OR(D99="Micro",D99="Small"),MIN(IFERROR(VALUE(LEFT(G99,FIND(" ",G99)-1)),IF(G99="Advance",0,0)),45),IFERROR(VALUE(LEFT(G99,FIND(" ",G99)-1)),IF(G99="Advance",0,0))))</f>
        <v/>
      </c>
      <c r="L99" s="108"/>
      <c r="M99" s="38" t="str">
        <f aca="true">IF(A99="","",IF(H99&lt;&gt;"",IF(H99&gt;F99,"Received late","Received"),IF(TODAY()&gt;F99,"OVERDUE","Pending")))</f>
        <v/>
      </c>
      <c r="N99" s="38" t="str">
        <f aca="true">IF(OR(A99="",H99=""),"",IF(L99&lt;&gt;"","Paid",IF(TODAY()&gt;K99,IF(OR(D99="Micro",D99="Small"),"OVERDUE – MSME","OVERDUE"),"Due in "&amp;(K99-TODAY())&amp;" days")))</f>
        <v/>
      </c>
    </row>
    <row r="100" customFormat="false" ht="15" hidden="false" customHeight="false" outlineLevel="0" collapsed="false">
      <c r="A100" s="104"/>
      <c r="B100" s="105"/>
      <c r="C100" s="106"/>
      <c r="D100" s="104"/>
      <c r="E100" s="107"/>
      <c r="F100" s="105"/>
      <c r="G100" s="104"/>
      <c r="H100" s="108"/>
      <c r="I100" s="109"/>
      <c r="J100" s="110"/>
      <c r="K100" s="111" t="str">
        <f aca="false">IF(H100="","",H100+IF(OR(D100="Micro",D100="Small"),MIN(IFERROR(VALUE(LEFT(G100,FIND(" ",G100)-1)),IF(G100="Advance",0,0)),45),IFERROR(VALUE(LEFT(G100,FIND(" ",G100)-1)),IF(G100="Advance",0,0))))</f>
        <v/>
      </c>
      <c r="L100" s="108"/>
      <c r="M100" s="38" t="str">
        <f aca="true">IF(A100="","",IF(H100&lt;&gt;"",IF(H100&gt;F100,"Received late","Received"),IF(TODAY()&gt;F100,"OVERDUE","Pending")))</f>
        <v/>
      </c>
      <c r="N100" s="38" t="str">
        <f aca="true">IF(OR(A100="",H100=""),"",IF(L100&lt;&gt;"","Paid",IF(TODAY()&gt;K100,IF(OR(D100="Micro",D100="Small"),"OVERDUE – MSME","OVERDUE"),"Due in "&amp;(K100-TODAY())&amp;" days")))</f>
        <v/>
      </c>
    </row>
    <row r="101" customFormat="false" ht="15" hidden="false" customHeight="false" outlineLevel="0" collapsed="false">
      <c r="A101" s="104"/>
      <c r="B101" s="105"/>
      <c r="C101" s="106"/>
      <c r="D101" s="104"/>
      <c r="E101" s="107"/>
      <c r="F101" s="105"/>
      <c r="G101" s="104"/>
      <c r="H101" s="108"/>
      <c r="I101" s="109"/>
      <c r="J101" s="110"/>
      <c r="K101" s="111" t="str">
        <f aca="false">IF(H101="","",H101+IF(OR(D101="Micro",D101="Small"),MIN(IFERROR(VALUE(LEFT(G101,FIND(" ",G101)-1)),IF(G101="Advance",0,0)),45),IFERROR(VALUE(LEFT(G101,FIND(" ",G101)-1)),IF(G101="Advance",0,0))))</f>
        <v/>
      </c>
      <c r="L101" s="108"/>
      <c r="M101" s="38" t="str">
        <f aca="true">IF(A101="","",IF(H101&lt;&gt;"",IF(H101&gt;F101,"Received late","Received"),IF(TODAY()&gt;F101,"OVERDUE","Pending")))</f>
        <v/>
      </c>
      <c r="N101" s="38" t="str">
        <f aca="true">IF(OR(A101="",H101=""),"",IF(L101&lt;&gt;"","Paid",IF(TODAY()&gt;K101,IF(OR(D101="Micro",D101="Small"),"OVERDUE – MSME","OVERDUE"),"Due in "&amp;(K101-TODAY())&amp;" days")))</f>
        <v/>
      </c>
    </row>
    <row r="102" customFormat="false" ht="15" hidden="false" customHeight="false" outlineLevel="0" collapsed="false">
      <c r="A102" s="104"/>
      <c r="B102" s="105"/>
      <c r="C102" s="106"/>
      <c r="D102" s="104"/>
      <c r="E102" s="107"/>
      <c r="F102" s="105"/>
      <c r="G102" s="104"/>
      <c r="H102" s="108"/>
      <c r="I102" s="109"/>
      <c r="J102" s="110"/>
      <c r="K102" s="111" t="str">
        <f aca="false">IF(H102="","",H102+IF(OR(D102="Micro",D102="Small"),MIN(IFERROR(VALUE(LEFT(G102,FIND(" ",G102)-1)),IF(G102="Advance",0,0)),45),IFERROR(VALUE(LEFT(G102,FIND(" ",G102)-1)),IF(G102="Advance",0,0))))</f>
        <v/>
      </c>
      <c r="L102" s="108"/>
      <c r="M102" s="38" t="str">
        <f aca="true">IF(A102="","",IF(H102&lt;&gt;"",IF(H102&gt;F102,"Received late","Received"),IF(TODAY()&gt;F102,"OVERDUE","Pending")))</f>
        <v/>
      </c>
      <c r="N102" s="38" t="str">
        <f aca="true">IF(OR(A102="",H102=""),"",IF(L102&lt;&gt;"","Paid",IF(TODAY()&gt;K102,IF(OR(D102="Micro",D102="Small"),"OVERDUE – MSME","OVERDUE"),"Due in "&amp;(K102-TODAY())&amp;" days")))</f>
        <v/>
      </c>
    </row>
    <row r="103" customFormat="false" ht="15" hidden="false" customHeight="false" outlineLevel="0" collapsed="false">
      <c r="A103" s="104"/>
      <c r="B103" s="105"/>
      <c r="C103" s="106"/>
      <c r="D103" s="104"/>
      <c r="E103" s="107"/>
      <c r="F103" s="105"/>
      <c r="G103" s="104"/>
      <c r="H103" s="108"/>
      <c r="I103" s="109"/>
      <c r="J103" s="110"/>
      <c r="K103" s="111" t="str">
        <f aca="false">IF(H103="","",H103+IF(OR(D103="Micro",D103="Small"),MIN(IFERROR(VALUE(LEFT(G103,FIND(" ",G103)-1)),IF(G103="Advance",0,0)),45),IFERROR(VALUE(LEFT(G103,FIND(" ",G103)-1)),IF(G103="Advance",0,0))))</f>
        <v/>
      </c>
      <c r="L103" s="108"/>
      <c r="M103" s="38" t="str">
        <f aca="true">IF(A103="","",IF(H103&lt;&gt;"",IF(H103&gt;F103,"Received late","Received"),IF(TODAY()&gt;F103,"OVERDUE","Pending")))</f>
        <v/>
      </c>
      <c r="N103" s="38" t="str">
        <f aca="true">IF(OR(A103="",H103=""),"",IF(L103&lt;&gt;"","Paid",IF(TODAY()&gt;K103,IF(OR(D103="Micro",D103="Small"),"OVERDUE – MSME","OVERDUE"),"Due in "&amp;(K103-TODAY())&amp;" days")))</f>
        <v/>
      </c>
    </row>
    <row r="104" customFormat="false" ht="15" hidden="false" customHeight="false" outlineLevel="0" collapsed="false">
      <c r="A104" s="104"/>
      <c r="B104" s="105"/>
      <c r="C104" s="106"/>
      <c r="D104" s="104"/>
      <c r="E104" s="107"/>
      <c r="F104" s="105"/>
      <c r="G104" s="104"/>
      <c r="H104" s="108"/>
      <c r="I104" s="109"/>
      <c r="J104" s="110"/>
      <c r="K104" s="111" t="str">
        <f aca="false">IF(H104="","",H104+IF(OR(D104="Micro",D104="Small"),MIN(IFERROR(VALUE(LEFT(G104,FIND(" ",G104)-1)),IF(G104="Advance",0,0)),45),IFERROR(VALUE(LEFT(G104,FIND(" ",G104)-1)),IF(G104="Advance",0,0))))</f>
        <v/>
      </c>
      <c r="L104" s="108"/>
      <c r="M104" s="38" t="str">
        <f aca="true">IF(A104="","",IF(H104&lt;&gt;"",IF(H104&gt;F104,"Received late","Received"),IF(TODAY()&gt;F104,"OVERDUE","Pending")))</f>
        <v/>
      </c>
      <c r="N104" s="38" t="str">
        <f aca="true">IF(OR(A104="",H104=""),"",IF(L104&lt;&gt;"","Paid",IF(TODAY()&gt;K104,IF(OR(D104="Micro",D104="Small"),"OVERDUE – MSME","OVERDUE"),"Due in "&amp;(K104-TODAY())&amp;" days")))</f>
        <v/>
      </c>
    </row>
    <row r="105" customFormat="false" ht="15" hidden="false" customHeight="false" outlineLevel="0" collapsed="false">
      <c r="A105" s="104"/>
      <c r="B105" s="105"/>
      <c r="C105" s="106"/>
      <c r="D105" s="104"/>
      <c r="E105" s="107"/>
      <c r="F105" s="105"/>
      <c r="G105" s="104"/>
      <c r="H105" s="108"/>
      <c r="I105" s="109"/>
      <c r="J105" s="110"/>
      <c r="K105" s="111" t="str">
        <f aca="false">IF(H105="","",H105+IF(OR(D105="Micro",D105="Small"),MIN(IFERROR(VALUE(LEFT(G105,FIND(" ",G105)-1)),IF(G105="Advance",0,0)),45),IFERROR(VALUE(LEFT(G105,FIND(" ",G105)-1)),IF(G105="Advance",0,0))))</f>
        <v/>
      </c>
      <c r="L105" s="108"/>
      <c r="M105" s="38" t="str">
        <f aca="true">IF(A105="","",IF(H105&lt;&gt;"",IF(H105&gt;F105,"Received late","Received"),IF(TODAY()&gt;F105,"OVERDUE","Pending")))</f>
        <v/>
      </c>
      <c r="N105" s="38" t="str">
        <f aca="true">IF(OR(A105="",H105=""),"",IF(L105&lt;&gt;"","Paid",IF(TODAY()&gt;K105,IF(OR(D105="Micro",D105="Small"),"OVERDUE – MSME","OVERDUE"),"Due in "&amp;(K105-TODAY())&amp;" days")))</f>
        <v/>
      </c>
    </row>
    <row r="106" customFormat="false" ht="15" hidden="false" customHeight="false" outlineLevel="0" collapsed="false">
      <c r="A106" s="104"/>
      <c r="B106" s="105"/>
      <c r="C106" s="106"/>
      <c r="D106" s="104"/>
      <c r="E106" s="107"/>
      <c r="F106" s="105"/>
      <c r="G106" s="104"/>
      <c r="H106" s="108"/>
      <c r="I106" s="109"/>
      <c r="J106" s="110"/>
      <c r="K106" s="111" t="str">
        <f aca="false">IF(H106="","",H106+IF(OR(D106="Micro",D106="Small"),MIN(IFERROR(VALUE(LEFT(G106,FIND(" ",G106)-1)),IF(G106="Advance",0,0)),45),IFERROR(VALUE(LEFT(G106,FIND(" ",G106)-1)),IF(G106="Advance",0,0))))</f>
        <v/>
      </c>
      <c r="L106" s="108"/>
      <c r="M106" s="38" t="str">
        <f aca="true">IF(A106="","",IF(H106&lt;&gt;"",IF(H106&gt;F106,"Received late","Received"),IF(TODAY()&gt;F106,"OVERDUE","Pending")))</f>
        <v/>
      </c>
      <c r="N106" s="38" t="str">
        <f aca="true">IF(OR(A106="",H106=""),"",IF(L106&lt;&gt;"","Paid",IF(TODAY()&gt;K106,IF(OR(D106="Micro",D106="Small"),"OVERDUE – MSME","OVERDUE"),"Due in "&amp;(K106-TODAY())&amp;" days")))</f>
        <v/>
      </c>
    </row>
    <row r="107" customFormat="false" ht="15" hidden="false" customHeight="false" outlineLevel="0" collapsed="false">
      <c r="A107" s="104"/>
      <c r="B107" s="105"/>
      <c r="C107" s="106"/>
      <c r="D107" s="104"/>
      <c r="E107" s="107"/>
      <c r="F107" s="105"/>
      <c r="G107" s="104"/>
      <c r="H107" s="108"/>
      <c r="I107" s="109"/>
      <c r="J107" s="110"/>
      <c r="K107" s="111" t="str">
        <f aca="false">IF(H107="","",H107+IF(OR(D107="Micro",D107="Small"),MIN(IFERROR(VALUE(LEFT(G107,FIND(" ",G107)-1)),IF(G107="Advance",0,0)),45),IFERROR(VALUE(LEFT(G107,FIND(" ",G107)-1)),IF(G107="Advance",0,0))))</f>
        <v/>
      </c>
      <c r="L107" s="108"/>
      <c r="M107" s="38" t="str">
        <f aca="true">IF(A107="","",IF(H107&lt;&gt;"",IF(H107&gt;F107,"Received late","Received"),IF(TODAY()&gt;F107,"OVERDUE","Pending")))</f>
        <v/>
      </c>
      <c r="N107" s="38" t="str">
        <f aca="true">IF(OR(A107="",H107=""),"",IF(L107&lt;&gt;"","Paid",IF(TODAY()&gt;K107,IF(OR(D107="Micro",D107="Small"),"OVERDUE – MSME","OVERDUE"),"Due in "&amp;(K107-TODAY())&amp;" days")))</f>
        <v/>
      </c>
    </row>
    <row r="108" customFormat="false" ht="15" hidden="false" customHeight="false" outlineLevel="0" collapsed="false">
      <c r="A108" s="104"/>
      <c r="B108" s="105"/>
      <c r="C108" s="106"/>
      <c r="D108" s="104"/>
      <c r="E108" s="107"/>
      <c r="F108" s="105"/>
      <c r="G108" s="104"/>
      <c r="H108" s="108"/>
      <c r="I108" s="109"/>
      <c r="J108" s="110"/>
      <c r="K108" s="111" t="str">
        <f aca="false">IF(H108="","",H108+IF(OR(D108="Micro",D108="Small"),MIN(IFERROR(VALUE(LEFT(G108,FIND(" ",G108)-1)),IF(G108="Advance",0,0)),45),IFERROR(VALUE(LEFT(G108,FIND(" ",G108)-1)),IF(G108="Advance",0,0))))</f>
        <v/>
      </c>
      <c r="L108" s="108"/>
      <c r="M108" s="38" t="str">
        <f aca="true">IF(A108="","",IF(H108&lt;&gt;"",IF(H108&gt;F108,"Received late","Received"),IF(TODAY()&gt;F108,"OVERDUE","Pending")))</f>
        <v/>
      </c>
      <c r="N108" s="38" t="str">
        <f aca="true">IF(OR(A108="",H108=""),"",IF(L108&lt;&gt;"","Paid",IF(TODAY()&gt;K108,IF(OR(D108="Micro",D108="Small"),"OVERDUE – MSME","OVERDUE"),"Due in "&amp;(K108-TODAY())&amp;" days")))</f>
        <v/>
      </c>
    </row>
    <row r="109" customFormat="false" ht="15" hidden="false" customHeight="false" outlineLevel="0" collapsed="false">
      <c r="A109" s="104"/>
      <c r="B109" s="105"/>
      <c r="C109" s="106"/>
      <c r="D109" s="104"/>
      <c r="E109" s="107"/>
      <c r="F109" s="105"/>
      <c r="G109" s="104"/>
      <c r="H109" s="108"/>
      <c r="I109" s="109"/>
      <c r="J109" s="110"/>
      <c r="K109" s="111" t="str">
        <f aca="false">IF(H109="","",H109+IF(OR(D109="Micro",D109="Small"),MIN(IFERROR(VALUE(LEFT(G109,FIND(" ",G109)-1)),IF(G109="Advance",0,0)),45),IFERROR(VALUE(LEFT(G109,FIND(" ",G109)-1)),IF(G109="Advance",0,0))))</f>
        <v/>
      </c>
      <c r="L109" s="108"/>
      <c r="M109" s="38" t="str">
        <f aca="true">IF(A109="","",IF(H109&lt;&gt;"",IF(H109&gt;F109,"Received late","Received"),IF(TODAY()&gt;F109,"OVERDUE","Pending")))</f>
        <v/>
      </c>
      <c r="N109" s="38" t="str">
        <f aca="true">IF(OR(A109="",H109=""),"",IF(L109&lt;&gt;"","Paid",IF(TODAY()&gt;K109,IF(OR(D109="Micro",D109="Small"),"OVERDUE – MSME","OVERDUE"),"Due in "&amp;(K109-TODAY())&amp;" days")))</f>
        <v/>
      </c>
    </row>
    <row r="110" customFormat="false" ht="15" hidden="false" customHeight="false" outlineLevel="0" collapsed="false">
      <c r="A110" s="104"/>
      <c r="B110" s="105"/>
      <c r="C110" s="106"/>
      <c r="D110" s="104"/>
      <c r="E110" s="107"/>
      <c r="F110" s="105"/>
      <c r="G110" s="104"/>
      <c r="H110" s="108"/>
      <c r="I110" s="109"/>
      <c r="J110" s="110"/>
      <c r="K110" s="111" t="str">
        <f aca="false">IF(H110="","",H110+IF(OR(D110="Micro",D110="Small"),MIN(IFERROR(VALUE(LEFT(G110,FIND(" ",G110)-1)),IF(G110="Advance",0,0)),45),IFERROR(VALUE(LEFT(G110,FIND(" ",G110)-1)),IF(G110="Advance",0,0))))</f>
        <v/>
      </c>
      <c r="L110" s="108"/>
      <c r="M110" s="38" t="str">
        <f aca="true">IF(A110="","",IF(H110&lt;&gt;"",IF(H110&gt;F110,"Received late","Received"),IF(TODAY()&gt;F110,"OVERDUE","Pending")))</f>
        <v/>
      </c>
      <c r="N110" s="38" t="str">
        <f aca="true">IF(OR(A110="",H110=""),"",IF(L110&lt;&gt;"","Paid",IF(TODAY()&gt;K110,IF(OR(D110="Micro",D110="Small"),"OVERDUE – MSME","OVERDUE"),"Due in "&amp;(K110-TODAY())&amp;" days")))</f>
        <v/>
      </c>
    </row>
    <row r="111" customFormat="false" ht="15" hidden="false" customHeight="false" outlineLevel="0" collapsed="false">
      <c r="A111" s="104"/>
      <c r="B111" s="105"/>
      <c r="C111" s="106"/>
      <c r="D111" s="104"/>
      <c r="E111" s="107"/>
      <c r="F111" s="105"/>
      <c r="G111" s="104"/>
      <c r="H111" s="108"/>
      <c r="I111" s="109"/>
      <c r="J111" s="110"/>
      <c r="K111" s="111" t="str">
        <f aca="false">IF(H111="","",H111+IF(OR(D111="Micro",D111="Small"),MIN(IFERROR(VALUE(LEFT(G111,FIND(" ",G111)-1)),IF(G111="Advance",0,0)),45),IFERROR(VALUE(LEFT(G111,FIND(" ",G111)-1)),IF(G111="Advance",0,0))))</f>
        <v/>
      </c>
      <c r="L111" s="108"/>
      <c r="M111" s="38" t="str">
        <f aca="true">IF(A111="","",IF(H111&lt;&gt;"",IF(H111&gt;F111,"Received late","Received"),IF(TODAY()&gt;F111,"OVERDUE","Pending")))</f>
        <v/>
      </c>
      <c r="N111" s="38" t="str">
        <f aca="true">IF(OR(A111="",H111=""),"",IF(L111&lt;&gt;"","Paid",IF(TODAY()&gt;K111,IF(OR(D111="Micro",D111="Small"),"OVERDUE – MSME","OVERDUE"),"Due in "&amp;(K111-TODAY())&amp;" days")))</f>
        <v/>
      </c>
    </row>
    <row r="112" customFormat="false" ht="15" hidden="false" customHeight="false" outlineLevel="0" collapsed="false">
      <c r="A112" s="104"/>
      <c r="B112" s="105"/>
      <c r="C112" s="106"/>
      <c r="D112" s="104"/>
      <c r="E112" s="107"/>
      <c r="F112" s="105"/>
      <c r="G112" s="104"/>
      <c r="H112" s="108"/>
      <c r="I112" s="109"/>
      <c r="J112" s="110"/>
      <c r="K112" s="111" t="str">
        <f aca="false">IF(H112="","",H112+IF(OR(D112="Micro",D112="Small"),MIN(IFERROR(VALUE(LEFT(G112,FIND(" ",G112)-1)),IF(G112="Advance",0,0)),45),IFERROR(VALUE(LEFT(G112,FIND(" ",G112)-1)),IF(G112="Advance",0,0))))</f>
        <v/>
      </c>
      <c r="L112" s="108"/>
      <c r="M112" s="38" t="str">
        <f aca="true">IF(A112="","",IF(H112&lt;&gt;"",IF(H112&gt;F112,"Received late","Received"),IF(TODAY()&gt;F112,"OVERDUE","Pending")))</f>
        <v/>
      </c>
      <c r="N112" s="38" t="str">
        <f aca="true">IF(OR(A112="",H112=""),"",IF(L112&lt;&gt;"","Paid",IF(TODAY()&gt;K112,IF(OR(D112="Micro",D112="Small"),"OVERDUE – MSME","OVERDUE"),"Due in "&amp;(K112-TODAY())&amp;" days")))</f>
        <v/>
      </c>
    </row>
    <row r="113" customFormat="false" ht="15" hidden="false" customHeight="false" outlineLevel="0" collapsed="false">
      <c r="A113" s="104"/>
      <c r="B113" s="105"/>
      <c r="C113" s="106"/>
      <c r="D113" s="104"/>
      <c r="E113" s="107"/>
      <c r="F113" s="105"/>
      <c r="G113" s="104"/>
      <c r="H113" s="108"/>
      <c r="I113" s="109"/>
      <c r="J113" s="110"/>
      <c r="K113" s="111" t="str">
        <f aca="false">IF(H113="","",H113+IF(OR(D113="Micro",D113="Small"),MIN(IFERROR(VALUE(LEFT(G113,FIND(" ",G113)-1)),IF(G113="Advance",0,0)),45),IFERROR(VALUE(LEFT(G113,FIND(" ",G113)-1)),IF(G113="Advance",0,0))))</f>
        <v/>
      </c>
      <c r="L113" s="108"/>
      <c r="M113" s="38" t="str">
        <f aca="true">IF(A113="","",IF(H113&lt;&gt;"",IF(H113&gt;F113,"Received late","Received"),IF(TODAY()&gt;F113,"OVERDUE","Pending")))</f>
        <v/>
      </c>
      <c r="N113" s="38" t="str">
        <f aca="true">IF(OR(A113="",H113=""),"",IF(L113&lt;&gt;"","Paid",IF(TODAY()&gt;K113,IF(OR(D113="Micro",D113="Small"),"OVERDUE – MSME","OVERDUE"),"Due in "&amp;(K113-TODAY())&amp;" days")))</f>
        <v/>
      </c>
    </row>
    <row r="114" customFormat="false" ht="15" hidden="false" customHeight="false" outlineLevel="0" collapsed="false">
      <c r="A114" s="104"/>
      <c r="B114" s="105"/>
      <c r="C114" s="106"/>
      <c r="D114" s="104"/>
      <c r="E114" s="107"/>
      <c r="F114" s="105"/>
      <c r="G114" s="104"/>
      <c r="H114" s="108"/>
      <c r="I114" s="109"/>
      <c r="J114" s="110"/>
      <c r="K114" s="111" t="str">
        <f aca="false">IF(H114="","",H114+IF(OR(D114="Micro",D114="Small"),MIN(IFERROR(VALUE(LEFT(G114,FIND(" ",G114)-1)),IF(G114="Advance",0,0)),45),IFERROR(VALUE(LEFT(G114,FIND(" ",G114)-1)),IF(G114="Advance",0,0))))</f>
        <v/>
      </c>
      <c r="L114" s="108"/>
      <c r="M114" s="38" t="str">
        <f aca="true">IF(A114="","",IF(H114&lt;&gt;"",IF(H114&gt;F114,"Received late","Received"),IF(TODAY()&gt;F114,"OVERDUE","Pending")))</f>
        <v/>
      </c>
      <c r="N114" s="38" t="str">
        <f aca="true">IF(OR(A114="",H114=""),"",IF(L114&lt;&gt;"","Paid",IF(TODAY()&gt;K114,IF(OR(D114="Micro",D114="Small"),"OVERDUE – MSME","OVERDUE"),"Due in "&amp;(K114-TODAY())&amp;" days")))</f>
        <v/>
      </c>
    </row>
    <row r="115" customFormat="false" ht="15" hidden="false" customHeight="false" outlineLevel="0" collapsed="false">
      <c r="A115" s="104"/>
      <c r="B115" s="105"/>
      <c r="C115" s="106"/>
      <c r="D115" s="104"/>
      <c r="E115" s="107"/>
      <c r="F115" s="105"/>
      <c r="G115" s="104"/>
      <c r="H115" s="108"/>
      <c r="I115" s="109"/>
      <c r="J115" s="110"/>
      <c r="K115" s="111" t="str">
        <f aca="false">IF(H115="","",H115+IF(OR(D115="Micro",D115="Small"),MIN(IFERROR(VALUE(LEFT(G115,FIND(" ",G115)-1)),IF(G115="Advance",0,0)),45),IFERROR(VALUE(LEFT(G115,FIND(" ",G115)-1)),IF(G115="Advance",0,0))))</f>
        <v/>
      </c>
      <c r="L115" s="108"/>
      <c r="M115" s="38" t="str">
        <f aca="true">IF(A115="","",IF(H115&lt;&gt;"",IF(H115&gt;F115,"Received late","Received"),IF(TODAY()&gt;F115,"OVERDUE","Pending")))</f>
        <v/>
      </c>
      <c r="N115" s="38" t="str">
        <f aca="true">IF(OR(A115="",H115=""),"",IF(L115&lt;&gt;"","Paid",IF(TODAY()&gt;K115,IF(OR(D115="Micro",D115="Small"),"OVERDUE – MSME","OVERDUE"),"Due in "&amp;(K115-TODAY())&amp;" days")))</f>
        <v/>
      </c>
    </row>
    <row r="116" customFormat="false" ht="15" hidden="false" customHeight="false" outlineLevel="0" collapsed="false">
      <c r="A116" s="104"/>
      <c r="B116" s="105"/>
      <c r="C116" s="106"/>
      <c r="D116" s="104"/>
      <c r="E116" s="107"/>
      <c r="F116" s="105"/>
      <c r="G116" s="104"/>
      <c r="H116" s="108"/>
      <c r="I116" s="109"/>
      <c r="J116" s="110"/>
      <c r="K116" s="111" t="str">
        <f aca="false">IF(H116="","",H116+IF(OR(D116="Micro",D116="Small"),MIN(IFERROR(VALUE(LEFT(G116,FIND(" ",G116)-1)),IF(G116="Advance",0,0)),45),IFERROR(VALUE(LEFT(G116,FIND(" ",G116)-1)),IF(G116="Advance",0,0))))</f>
        <v/>
      </c>
      <c r="L116" s="108"/>
      <c r="M116" s="38" t="str">
        <f aca="true">IF(A116="","",IF(H116&lt;&gt;"",IF(H116&gt;F116,"Received late","Received"),IF(TODAY()&gt;F116,"OVERDUE","Pending")))</f>
        <v/>
      </c>
      <c r="N116" s="38" t="str">
        <f aca="true">IF(OR(A116="",H116=""),"",IF(L116&lt;&gt;"","Paid",IF(TODAY()&gt;K116,IF(OR(D116="Micro",D116="Small"),"OVERDUE – MSME","OVERDUE"),"Due in "&amp;(K116-TODAY())&amp;" days")))</f>
        <v/>
      </c>
    </row>
    <row r="117" customFormat="false" ht="15" hidden="false" customHeight="false" outlineLevel="0" collapsed="false">
      <c r="A117" s="104"/>
      <c r="B117" s="105"/>
      <c r="C117" s="106"/>
      <c r="D117" s="104"/>
      <c r="E117" s="107"/>
      <c r="F117" s="105"/>
      <c r="G117" s="104"/>
      <c r="H117" s="108"/>
      <c r="I117" s="109"/>
      <c r="J117" s="110"/>
      <c r="K117" s="111" t="str">
        <f aca="false">IF(H117="","",H117+IF(OR(D117="Micro",D117="Small"),MIN(IFERROR(VALUE(LEFT(G117,FIND(" ",G117)-1)),IF(G117="Advance",0,0)),45),IFERROR(VALUE(LEFT(G117,FIND(" ",G117)-1)),IF(G117="Advance",0,0))))</f>
        <v/>
      </c>
      <c r="L117" s="108"/>
      <c r="M117" s="38" t="str">
        <f aca="true">IF(A117="","",IF(H117&lt;&gt;"",IF(H117&gt;F117,"Received late","Received"),IF(TODAY()&gt;F117,"OVERDUE","Pending")))</f>
        <v/>
      </c>
      <c r="N117" s="38" t="str">
        <f aca="true">IF(OR(A117="",H117=""),"",IF(L117&lt;&gt;"","Paid",IF(TODAY()&gt;K117,IF(OR(D117="Micro",D117="Small"),"OVERDUE – MSME","OVERDUE"),"Due in "&amp;(K117-TODAY())&amp;" days")))</f>
        <v/>
      </c>
    </row>
    <row r="118" customFormat="false" ht="15" hidden="false" customHeight="false" outlineLevel="0" collapsed="false">
      <c r="A118" s="104"/>
      <c r="B118" s="105"/>
      <c r="C118" s="106"/>
      <c r="D118" s="104"/>
      <c r="E118" s="107"/>
      <c r="F118" s="105"/>
      <c r="G118" s="104"/>
      <c r="H118" s="108"/>
      <c r="I118" s="109"/>
      <c r="J118" s="110"/>
      <c r="K118" s="111" t="str">
        <f aca="false">IF(H118="","",H118+IF(OR(D118="Micro",D118="Small"),MIN(IFERROR(VALUE(LEFT(G118,FIND(" ",G118)-1)),IF(G118="Advance",0,0)),45),IFERROR(VALUE(LEFT(G118,FIND(" ",G118)-1)),IF(G118="Advance",0,0))))</f>
        <v/>
      </c>
      <c r="L118" s="108"/>
      <c r="M118" s="38" t="str">
        <f aca="true">IF(A118="","",IF(H118&lt;&gt;"",IF(H118&gt;F118,"Received late","Received"),IF(TODAY()&gt;F118,"OVERDUE","Pending")))</f>
        <v/>
      </c>
      <c r="N118" s="38" t="str">
        <f aca="true">IF(OR(A118="",H118=""),"",IF(L118&lt;&gt;"","Paid",IF(TODAY()&gt;K118,IF(OR(D118="Micro",D118="Small"),"OVERDUE – MSME","OVERDUE"),"Due in "&amp;(K118-TODAY())&amp;" days")))</f>
        <v/>
      </c>
    </row>
    <row r="119" customFormat="false" ht="15" hidden="false" customHeight="false" outlineLevel="0" collapsed="false">
      <c r="A119" s="104"/>
      <c r="B119" s="105"/>
      <c r="C119" s="106"/>
      <c r="D119" s="104"/>
      <c r="E119" s="107"/>
      <c r="F119" s="105"/>
      <c r="G119" s="104"/>
      <c r="H119" s="108"/>
      <c r="I119" s="109"/>
      <c r="J119" s="110"/>
      <c r="K119" s="111" t="str">
        <f aca="false">IF(H119="","",H119+IF(OR(D119="Micro",D119="Small"),MIN(IFERROR(VALUE(LEFT(G119,FIND(" ",G119)-1)),IF(G119="Advance",0,0)),45),IFERROR(VALUE(LEFT(G119,FIND(" ",G119)-1)),IF(G119="Advance",0,0))))</f>
        <v/>
      </c>
      <c r="L119" s="108"/>
      <c r="M119" s="38" t="str">
        <f aca="true">IF(A119="","",IF(H119&lt;&gt;"",IF(H119&gt;F119,"Received late","Received"),IF(TODAY()&gt;F119,"OVERDUE","Pending")))</f>
        <v/>
      </c>
      <c r="N119" s="38" t="str">
        <f aca="true">IF(OR(A119="",H119=""),"",IF(L119&lt;&gt;"","Paid",IF(TODAY()&gt;K119,IF(OR(D119="Micro",D119="Small"),"OVERDUE – MSME","OVERDUE"),"Due in "&amp;(K119-TODAY())&amp;" days")))</f>
        <v/>
      </c>
    </row>
    <row r="120" customFormat="false" ht="15" hidden="false" customHeight="false" outlineLevel="0" collapsed="false">
      <c r="A120" s="104"/>
      <c r="B120" s="105"/>
      <c r="C120" s="106"/>
      <c r="D120" s="104"/>
      <c r="E120" s="107"/>
      <c r="F120" s="105"/>
      <c r="G120" s="104"/>
      <c r="H120" s="108"/>
      <c r="I120" s="109"/>
      <c r="J120" s="110"/>
      <c r="K120" s="111" t="str">
        <f aca="false">IF(H120="","",H120+IF(OR(D120="Micro",D120="Small"),MIN(IFERROR(VALUE(LEFT(G120,FIND(" ",G120)-1)),IF(G120="Advance",0,0)),45),IFERROR(VALUE(LEFT(G120,FIND(" ",G120)-1)),IF(G120="Advance",0,0))))</f>
        <v/>
      </c>
      <c r="L120" s="108"/>
      <c r="M120" s="38" t="str">
        <f aca="true">IF(A120="","",IF(H120&lt;&gt;"",IF(H120&gt;F120,"Received late","Received"),IF(TODAY()&gt;F120,"OVERDUE","Pending")))</f>
        <v/>
      </c>
      <c r="N120" s="38" t="str">
        <f aca="true">IF(OR(A120="",H120=""),"",IF(L120&lt;&gt;"","Paid",IF(TODAY()&gt;K120,IF(OR(D120="Micro",D120="Small"),"OVERDUE – MSME","OVERDUE"),"Due in "&amp;(K120-TODAY())&amp;" days")))</f>
        <v/>
      </c>
    </row>
    <row r="121" customFormat="false" ht="15" hidden="false" customHeight="false" outlineLevel="0" collapsed="false">
      <c r="A121" s="104"/>
      <c r="B121" s="105"/>
      <c r="C121" s="106"/>
      <c r="D121" s="104"/>
      <c r="E121" s="107"/>
      <c r="F121" s="105"/>
      <c r="G121" s="104"/>
      <c r="H121" s="108"/>
      <c r="I121" s="109"/>
      <c r="J121" s="110"/>
      <c r="K121" s="111" t="str">
        <f aca="false">IF(H121="","",H121+IF(OR(D121="Micro",D121="Small"),MIN(IFERROR(VALUE(LEFT(G121,FIND(" ",G121)-1)),IF(G121="Advance",0,0)),45),IFERROR(VALUE(LEFT(G121,FIND(" ",G121)-1)),IF(G121="Advance",0,0))))</f>
        <v/>
      </c>
      <c r="L121" s="108"/>
      <c r="M121" s="38" t="str">
        <f aca="true">IF(A121="","",IF(H121&lt;&gt;"",IF(H121&gt;F121,"Received late","Received"),IF(TODAY()&gt;F121,"OVERDUE","Pending")))</f>
        <v/>
      </c>
      <c r="N121" s="38" t="str">
        <f aca="true">IF(OR(A121="",H121=""),"",IF(L121&lt;&gt;"","Paid",IF(TODAY()&gt;K121,IF(OR(D121="Micro",D121="Small"),"OVERDUE – MSME","OVERDUE"),"Due in "&amp;(K121-TODAY())&amp;" days")))</f>
        <v/>
      </c>
    </row>
    <row r="122" customFormat="false" ht="15" hidden="false" customHeight="false" outlineLevel="0" collapsed="false">
      <c r="A122" s="104"/>
      <c r="B122" s="105"/>
      <c r="C122" s="106"/>
      <c r="D122" s="104"/>
      <c r="E122" s="107"/>
      <c r="F122" s="105"/>
      <c r="G122" s="104"/>
      <c r="H122" s="108"/>
      <c r="I122" s="109"/>
      <c r="J122" s="110"/>
      <c r="K122" s="111" t="str">
        <f aca="false">IF(H122="","",H122+IF(OR(D122="Micro",D122="Small"),MIN(IFERROR(VALUE(LEFT(G122,FIND(" ",G122)-1)),IF(G122="Advance",0,0)),45),IFERROR(VALUE(LEFT(G122,FIND(" ",G122)-1)),IF(G122="Advance",0,0))))</f>
        <v/>
      </c>
      <c r="L122" s="108"/>
      <c r="M122" s="38" t="str">
        <f aca="true">IF(A122="","",IF(H122&lt;&gt;"",IF(H122&gt;F122,"Received late","Received"),IF(TODAY()&gt;F122,"OVERDUE","Pending")))</f>
        <v/>
      </c>
      <c r="N122" s="38" t="str">
        <f aca="true">IF(OR(A122="",H122=""),"",IF(L122&lt;&gt;"","Paid",IF(TODAY()&gt;K122,IF(OR(D122="Micro",D122="Small"),"OVERDUE – MSME","OVERDUE"),"Due in "&amp;(K122-TODAY())&amp;" days")))</f>
        <v/>
      </c>
    </row>
    <row r="123" customFormat="false" ht="15" hidden="false" customHeight="false" outlineLevel="0" collapsed="false">
      <c r="A123" s="104"/>
      <c r="B123" s="105"/>
      <c r="C123" s="106"/>
      <c r="D123" s="104"/>
      <c r="E123" s="107"/>
      <c r="F123" s="105"/>
      <c r="G123" s="104"/>
      <c r="H123" s="108"/>
      <c r="I123" s="109"/>
      <c r="J123" s="110"/>
      <c r="K123" s="111" t="str">
        <f aca="false">IF(H123="","",H123+IF(OR(D123="Micro",D123="Small"),MIN(IFERROR(VALUE(LEFT(G123,FIND(" ",G123)-1)),IF(G123="Advance",0,0)),45),IFERROR(VALUE(LEFT(G123,FIND(" ",G123)-1)),IF(G123="Advance",0,0))))</f>
        <v/>
      </c>
      <c r="L123" s="108"/>
      <c r="M123" s="38" t="str">
        <f aca="true">IF(A123="","",IF(H123&lt;&gt;"",IF(H123&gt;F123,"Received late","Received"),IF(TODAY()&gt;F123,"OVERDUE","Pending")))</f>
        <v/>
      </c>
      <c r="N123" s="38" t="str">
        <f aca="true">IF(OR(A123="",H123=""),"",IF(L123&lt;&gt;"","Paid",IF(TODAY()&gt;K123,IF(OR(D123="Micro",D123="Small"),"OVERDUE – MSME","OVERDUE"),"Due in "&amp;(K123-TODAY())&amp;" days")))</f>
        <v/>
      </c>
    </row>
    <row r="124" customFormat="false" ht="15" hidden="false" customHeight="false" outlineLevel="0" collapsed="false">
      <c r="A124" s="104"/>
      <c r="B124" s="105"/>
      <c r="C124" s="106"/>
      <c r="D124" s="104"/>
      <c r="E124" s="107"/>
      <c r="F124" s="105"/>
      <c r="G124" s="104"/>
      <c r="H124" s="108"/>
      <c r="I124" s="109"/>
      <c r="J124" s="110"/>
      <c r="K124" s="111" t="str">
        <f aca="false">IF(H124="","",H124+IF(OR(D124="Micro",D124="Small"),MIN(IFERROR(VALUE(LEFT(G124,FIND(" ",G124)-1)),IF(G124="Advance",0,0)),45),IFERROR(VALUE(LEFT(G124,FIND(" ",G124)-1)),IF(G124="Advance",0,0))))</f>
        <v/>
      </c>
      <c r="L124" s="108"/>
      <c r="M124" s="38" t="str">
        <f aca="true">IF(A124="","",IF(H124&lt;&gt;"",IF(H124&gt;F124,"Received late","Received"),IF(TODAY()&gt;F124,"OVERDUE","Pending")))</f>
        <v/>
      </c>
      <c r="N124" s="38" t="str">
        <f aca="true">IF(OR(A124="",H124=""),"",IF(L124&lt;&gt;"","Paid",IF(TODAY()&gt;K124,IF(OR(D124="Micro",D124="Small"),"OVERDUE – MSME","OVERDUE"),"Due in "&amp;(K124-TODAY())&amp;" days")))</f>
        <v/>
      </c>
    </row>
    <row r="125" customFormat="false" ht="15" hidden="false" customHeight="false" outlineLevel="0" collapsed="false">
      <c r="A125" s="104"/>
      <c r="B125" s="105"/>
      <c r="C125" s="106"/>
      <c r="D125" s="104"/>
      <c r="E125" s="107"/>
      <c r="F125" s="105"/>
      <c r="G125" s="104"/>
      <c r="H125" s="108"/>
      <c r="I125" s="109"/>
      <c r="J125" s="110"/>
      <c r="K125" s="111" t="str">
        <f aca="false">IF(H125="","",H125+IF(OR(D125="Micro",D125="Small"),MIN(IFERROR(VALUE(LEFT(G125,FIND(" ",G125)-1)),IF(G125="Advance",0,0)),45),IFERROR(VALUE(LEFT(G125,FIND(" ",G125)-1)),IF(G125="Advance",0,0))))</f>
        <v/>
      </c>
      <c r="L125" s="108"/>
      <c r="M125" s="38" t="str">
        <f aca="true">IF(A125="","",IF(H125&lt;&gt;"",IF(H125&gt;F125,"Received late","Received"),IF(TODAY()&gt;F125,"OVERDUE","Pending")))</f>
        <v/>
      </c>
      <c r="N125" s="38" t="str">
        <f aca="true">IF(OR(A125="",H125=""),"",IF(L125&lt;&gt;"","Paid",IF(TODAY()&gt;K125,IF(OR(D125="Micro",D125="Small"),"OVERDUE – MSME","OVERDUE"),"Due in "&amp;(K125-TODAY())&amp;" days")))</f>
        <v/>
      </c>
    </row>
    <row r="126" customFormat="false" ht="15" hidden="false" customHeight="false" outlineLevel="0" collapsed="false">
      <c r="A126" s="104"/>
      <c r="B126" s="105"/>
      <c r="C126" s="106"/>
      <c r="D126" s="104"/>
      <c r="E126" s="107"/>
      <c r="F126" s="105"/>
      <c r="G126" s="104"/>
      <c r="H126" s="108"/>
      <c r="I126" s="109"/>
      <c r="J126" s="110"/>
      <c r="K126" s="111" t="str">
        <f aca="false">IF(H126="","",H126+IF(OR(D126="Micro",D126="Small"),MIN(IFERROR(VALUE(LEFT(G126,FIND(" ",G126)-1)),IF(G126="Advance",0,0)),45),IFERROR(VALUE(LEFT(G126,FIND(" ",G126)-1)),IF(G126="Advance",0,0))))</f>
        <v/>
      </c>
      <c r="L126" s="108"/>
      <c r="M126" s="38" t="str">
        <f aca="true">IF(A126="","",IF(H126&lt;&gt;"",IF(H126&gt;F126,"Received late","Received"),IF(TODAY()&gt;F126,"OVERDUE","Pending")))</f>
        <v/>
      </c>
      <c r="N126" s="38" t="str">
        <f aca="true">IF(OR(A126="",H126=""),"",IF(L126&lt;&gt;"","Paid",IF(TODAY()&gt;K126,IF(OR(D126="Micro",D126="Small"),"OVERDUE – MSME","OVERDUE"),"Due in "&amp;(K126-TODAY())&amp;" days")))</f>
        <v/>
      </c>
    </row>
    <row r="127" customFormat="false" ht="15" hidden="false" customHeight="false" outlineLevel="0" collapsed="false">
      <c r="A127" s="104"/>
      <c r="B127" s="105"/>
      <c r="C127" s="106"/>
      <c r="D127" s="104"/>
      <c r="E127" s="107"/>
      <c r="F127" s="105"/>
      <c r="G127" s="104"/>
      <c r="H127" s="108"/>
      <c r="I127" s="109"/>
      <c r="J127" s="110"/>
      <c r="K127" s="111" t="str">
        <f aca="false">IF(H127="","",H127+IF(OR(D127="Micro",D127="Small"),MIN(IFERROR(VALUE(LEFT(G127,FIND(" ",G127)-1)),IF(G127="Advance",0,0)),45),IFERROR(VALUE(LEFT(G127,FIND(" ",G127)-1)),IF(G127="Advance",0,0))))</f>
        <v/>
      </c>
      <c r="L127" s="108"/>
      <c r="M127" s="38" t="str">
        <f aca="true">IF(A127="","",IF(H127&lt;&gt;"",IF(H127&gt;F127,"Received late","Received"),IF(TODAY()&gt;F127,"OVERDUE","Pending")))</f>
        <v/>
      </c>
      <c r="N127" s="38" t="str">
        <f aca="true">IF(OR(A127="",H127=""),"",IF(L127&lt;&gt;"","Paid",IF(TODAY()&gt;K127,IF(OR(D127="Micro",D127="Small"),"OVERDUE – MSME","OVERDUE"),"Due in "&amp;(K127-TODAY())&amp;" days")))</f>
        <v/>
      </c>
    </row>
    <row r="128" customFormat="false" ht="15" hidden="false" customHeight="false" outlineLevel="0" collapsed="false">
      <c r="A128" s="104"/>
      <c r="B128" s="105"/>
      <c r="C128" s="106"/>
      <c r="D128" s="104"/>
      <c r="E128" s="107"/>
      <c r="F128" s="105"/>
      <c r="G128" s="104"/>
      <c r="H128" s="108"/>
      <c r="I128" s="109"/>
      <c r="J128" s="110"/>
      <c r="K128" s="111" t="str">
        <f aca="false">IF(H128="","",H128+IF(OR(D128="Micro",D128="Small"),MIN(IFERROR(VALUE(LEFT(G128,FIND(" ",G128)-1)),IF(G128="Advance",0,0)),45),IFERROR(VALUE(LEFT(G128,FIND(" ",G128)-1)),IF(G128="Advance",0,0))))</f>
        <v/>
      </c>
      <c r="L128" s="108"/>
      <c r="M128" s="38" t="str">
        <f aca="true">IF(A128="","",IF(H128&lt;&gt;"",IF(H128&gt;F128,"Received late","Received"),IF(TODAY()&gt;F128,"OVERDUE","Pending")))</f>
        <v/>
      </c>
      <c r="N128" s="38" t="str">
        <f aca="true">IF(OR(A128="",H128=""),"",IF(L128&lt;&gt;"","Paid",IF(TODAY()&gt;K128,IF(OR(D128="Micro",D128="Small"),"OVERDUE – MSME","OVERDUE"),"Due in "&amp;(K128-TODAY())&amp;" days")))</f>
        <v/>
      </c>
    </row>
    <row r="129" customFormat="false" ht="15" hidden="false" customHeight="false" outlineLevel="0" collapsed="false">
      <c r="A129" s="104"/>
      <c r="B129" s="105"/>
      <c r="C129" s="106"/>
      <c r="D129" s="104"/>
      <c r="E129" s="107"/>
      <c r="F129" s="105"/>
      <c r="G129" s="104"/>
      <c r="H129" s="108"/>
      <c r="I129" s="109"/>
      <c r="J129" s="110"/>
      <c r="K129" s="111" t="str">
        <f aca="false">IF(H129="","",H129+IF(OR(D129="Micro",D129="Small"),MIN(IFERROR(VALUE(LEFT(G129,FIND(" ",G129)-1)),IF(G129="Advance",0,0)),45),IFERROR(VALUE(LEFT(G129,FIND(" ",G129)-1)),IF(G129="Advance",0,0))))</f>
        <v/>
      </c>
      <c r="L129" s="108"/>
      <c r="M129" s="38" t="str">
        <f aca="true">IF(A129="","",IF(H129&lt;&gt;"",IF(H129&gt;F129,"Received late","Received"),IF(TODAY()&gt;F129,"OVERDUE","Pending")))</f>
        <v/>
      </c>
      <c r="N129" s="38" t="str">
        <f aca="true">IF(OR(A129="",H129=""),"",IF(L129&lt;&gt;"","Paid",IF(TODAY()&gt;K129,IF(OR(D129="Micro",D129="Small"),"OVERDUE – MSME","OVERDUE"),"Due in "&amp;(K129-TODAY())&amp;" days")))</f>
        <v/>
      </c>
    </row>
    <row r="130" customFormat="false" ht="15" hidden="false" customHeight="false" outlineLevel="0" collapsed="false">
      <c r="A130" s="104"/>
      <c r="B130" s="105"/>
      <c r="C130" s="106"/>
      <c r="D130" s="104"/>
      <c r="E130" s="107"/>
      <c r="F130" s="105"/>
      <c r="G130" s="104"/>
      <c r="H130" s="108"/>
      <c r="I130" s="109"/>
      <c r="J130" s="110"/>
      <c r="K130" s="111" t="str">
        <f aca="false">IF(H130="","",H130+IF(OR(D130="Micro",D130="Small"),MIN(IFERROR(VALUE(LEFT(G130,FIND(" ",G130)-1)),IF(G130="Advance",0,0)),45),IFERROR(VALUE(LEFT(G130,FIND(" ",G130)-1)),IF(G130="Advance",0,0))))</f>
        <v/>
      </c>
      <c r="L130" s="108"/>
      <c r="M130" s="38" t="str">
        <f aca="true">IF(A130="","",IF(H130&lt;&gt;"",IF(H130&gt;F130,"Received late","Received"),IF(TODAY()&gt;F130,"OVERDUE","Pending")))</f>
        <v/>
      </c>
      <c r="N130" s="38" t="str">
        <f aca="true">IF(OR(A130="",H130=""),"",IF(L130&lt;&gt;"","Paid",IF(TODAY()&gt;K130,IF(OR(D130="Micro",D130="Small"),"OVERDUE – MSME","OVERDUE"),"Due in "&amp;(K130-TODAY())&amp;" days")))</f>
        <v/>
      </c>
    </row>
    <row r="131" customFormat="false" ht="15" hidden="false" customHeight="false" outlineLevel="0" collapsed="false">
      <c r="A131" s="104"/>
      <c r="B131" s="105"/>
      <c r="C131" s="106"/>
      <c r="D131" s="104"/>
      <c r="E131" s="107"/>
      <c r="F131" s="105"/>
      <c r="G131" s="104"/>
      <c r="H131" s="108"/>
      <c r="I131" s="109"/>
      <c r="J131" s="110"/>
      <c r="K131" s="111" t="str">
        <f aca="false">IF(H131="","",H131+IF(OR(D131="Micro",D131="Small"),MIN(IFERROR(VALUE(LEFT(G131,FIND(" ",G131)-1)),IF(G131="Advance",0,0)),45),IFERROR(VALUE(LEFT(G131,FIND(" ",G131)-1)),IF(G131="Advance",0,0))))</f>
        <v/>
      </c>
      <c r="L131" s="108"/>
      <c r="M131" s="38" t="str">
        <f aca="true">IF(A131="","",IF(H131&lt;&gt;"",IF(H131&gt;F131,"Received late","Received"),IF(TODAY()&gt;F131,"OVERDUE","Pending")))</f>
        <v/>
      </c>
      <c r="N131" s="38" t="str">
        <f aca="true">IF(OR(A131="",H131=""),"",IF(L131&lt;&gt;"","Paid",IF(TODAY()&gt;K131,IF(OR(D131="Micro",D131="Small"),"OVERDUE – MSME","OVERDUE"),"Due in "&amp;(K131-TODAY())&amp;" days")))</f>
        <v/>
      </c>
    </row>
    <row r="132" customFormat="false" ht="15" hidden="false" customHeight="false" outlineLevel="0" collapsed="false">
      <c r="A132" s="104"/>
      <c r="B132" s="105"/>
      <c r="C132" s="106"/>
      <c r="D132" s="104"/>
      <c r="E132" s="107"/>
      <c r="F132" s="105"/>
      <c r="G132" s="104"/>
      <c r="H132" s="108"/>
      <c r="I132" s="109"/>
      <c r="J132" s="110"/>
      <c r="K132" s="111" t="str">
        <f aca="false">IF(H132="","",H132+IF(OR(D132="Micro",D132="Small"),MIN(IFERROR(VALUE(LEFT(G132,FIND(" ",G132)-1)),IF(G132="Advance",0,0)),45),IFERROR(VALUE(LEFT(G132,FIND(" ",G132)-1)),IF(G132="Advance",0,0))))</f>
        <v/>
      </c>
      <c r="L132" s="108"/>
      <c r="M132" s="38" t="str">
        <f aca="true">IF(A132="","",IF(H132&lt;&gt;"",IF(H132&gt;F132,"Received late","Received"),IF(TODAY()&gt;F132,"OVERDUE","Pending")))</f>
        <v/>
      </c>
      <c r="N132" s="38" t="str">
        <f aca="true">IF(OR(A132="",H132=""),"",IF(L132&lt;&gt;"","Paid",IF(TODAY()&gt;K132,IF(OR(D132="Micro",D132="Small"),"OVERDUE – MSME","OVERDUE"),"Due in "&amp;(K132-TODAY())&amp;" days")))</f>
        <v/>
      </c>
    </row>
    <row r="133" customFormat="false" ht="15" hidden="false" customHeight="false" outlineLevel="0" collapsed="false">
      <c r="A133" s="104"/>
      <c r="B133" s="105"/>
      <c r="C133" s="106"/>
      <c r="D133" s="104"/>
      <c r="E133" s="107"/>
      <c r="F133" s="105"/>
      <c r="G133" s="104"/>
      <c r="H133" s="108"/>
      <c r="I133" s="109"/>
      <c r="J133" s="110"/>
      <c r="K133" s="111" t="str">
        <f aca="false">IF(H133="","",H133+IF(OR(D133="Micro",D133="Small"),MIN(IFERROR(VALUE(LEFT(G133,FIND(" ",G133)-1)),IF(G133="Advance",0,0)),45),IFERROR(VALUE(LEFT(G133,FIND(" ",G133)-1)),IF(G133="Advance",0,0))))</f>
        <v/>
      </c>
      <c r="L133" s="108"/>
      <c r="M133" s="38" t="str">
        <f aca="true">IF(A133="","",IF(H133&lt;&gt;"",IF(H133&gt;F133,"Received late","Received"),IF(TODAY()&gt;F133,"OVERDUE","Pending")))</f>
        <v/>
      </c>
      <c r="N133" s="38" t="str">
        <f aca="true">IF(OR(A133="",H133=""),"",IF(L133&lt;&gt;"","Paid",IF(TODAY()&gt;K133,IF(OR(D133="Micro",D133="Small"),"OVERDUE – MSME","OVERDUE"),"Due in "&amp;(K133-TODAY())&amp;" days")))</f>
        <v/>
      </c>
    </row>
    <row r="134" customFormat="false" ht="15" hidden="false" customHeight="false" outlineLevel="0" collapsed="false">
      <c r="A134" s="104"/>
      <c r="B134" s="105"/>
      <c r="C134" s="106"/>
      <c r="D134" s="104"/>
      <c r="E134" s="107"/>
      <c r="F134" s="105"/>
      <c r="G134" s="104"/>
      <c r="H134" s="108"/>
      <c r="I134" s="109"/>
      <c r="J134" s="110"/>
      <c r="K134" s="111" t="str">
        <f aca="false">IF(H134="","",H134+IF(OR(D134="Micro",D134="Small"),MIN(IFERROR(VALUE(LEFT(G134,FIND(" ",G134)-1)),IF(G134="Advance",0,0)),45),IFERROR(VALUE(LEFT(G134,FIND(" ",G134)-1)),IF(G134="Advance",0,0))))</f>
        <v/>
      </c>
      <c r="L134" s="108"/>
      <c r="M134" s="38" t="str">
        <f aca="true">IF(A134="","",IF(H134&lt;&gt;"",IF(H134&gt;F134,"Received late","Received"),IF(TODAY()&gt;F134,"OVERDUE","Pending")))</f>
        <v/>
      </c>
      <c r="N134" s="38" t="str">
        <f aca="true">IF(OR(A134="",H134=""),"",IF(L134&lt;&gt;"","Paid",IF(TODAY()&gt;K134,IF(OR(D134="Micro",D134="Small"),"OVERDUE – MSME","OVERDUE"),"Due in "&amp;(K134-TODAY())&amp;" days")))</f>
        <v/>
      </c>
    </row>
    <row r="135" customFormat="false" ht="15" hidden="false" customHeight="false" outlineLevel="0" collapsed="false">
      <c r="A135" s="104"/>
      <c r="B135" s="105"/>
      <c r="C135" s="106"/>
      <c r="D135" s="104"/>
      <c r="E135" s="107"/>
      <c r="F135" s="105"/>
      <c r="G135" s="104"/>
      <c r="H135" s="108"/>
      <c r="I135" s="109"/>
      <c r="J135" s="110"/>
      <c r="K135" s="111" t="str">
        <f aca="false">IF(H135="","",H135+IF(OR(D135="Micro",D135="Small"),MIN(IFERROR(VALUE(LEFT(G135,FIND(" ",G135)-1)),IF(G135="Advance",0,0)),45),IFERROR(VALUE(LEFT(G135,FIND(" ",G135)-1)),IF(G135="Advance",0,0))))</f>
        <v/>
      </c>
      <c r="L135" s="108"/>
      <c r="M135" s="38" t="str">
        <f aca="true">IF(A135="","",IF(H135&lt;&gt;"",IF(H135&gt;F135,"Received late","Received"),IF(TODAY()&gt;F135,"OVERDUE","Pending")))</f>
        <v/>
      </c>
      <c r="N135" s="38" t="str">
        <f aca="true">IF(OR(A135="",H135=""),"",IF(L135&lt;&gt;"","Paid",IF(TODAY()&gt;K135,IF(OR(D135="Micro",D135="Small"),"OVERDUE – MSME","OVERDUE"),"Due in "&amp;(K135-TODAY())&amp;" days")))</f>
        <v/>
      </c>
    </row>
    <row r="136" customFormat="false" ht="15" hidden="false" customHeight="false" outlineLevel="0" collapsed="false">
      <c r="A136" s="104"/>
      <c r="B136" s="105"/>
      <c r="C136" s="106"/>
      <c r="D136" s="104"/>
      <c r="E136" s="107"/>
      <c r="F136" s="105"/>
      <c r="G136" s="104"/>
      <c r="H136" s="108"/>
      <c r="I136" s="109"/>
      <c r="J136" s="110"/>
      <c r="K136" s="111" t="str">
        <f aca="false">IF(H136="","",H136+IF(OR(D136="Micro",D136="Small"),MIN(IFERROR(VALUE(LEFT(G136,FIND(" ",G136)-1)),IF(G136="Advance",0,0)),45),IFERROR(VALUE(LEFT(G136,FIND(" ",G136)-1)),IF(G136="Advance",0,0))))</f>
        <v/>
      </c>
      <c r="L136" s="108"/>
      <c r="M136" s="38" t="str">
        <f aca="true">IF(A136="","",IF(H136&lt;&gt;"",IF(H136&gt;F136,"Received late","Received"),IF(TODAY()&gt;F136,"OVERDUE","Pending")))</f>
        <v/>
      </c>
      <c r="N136" s="38" t="str">
        <f aca="true">IF(OR(A136="",H136=""),"",IF(L136&lt;&gt;"","Paid",IF(TODAY()&gt;K136,IF(OR(D136="Micro",D136="Small"),"OVERDUE – MSME","OVERDUE"),"Due in "&amp;(K136-TODAY())&amp;" days")))</f>
        <v/>
      </c>
    </row>
    <row r="137" customFormat="false" ht="15" hidden="false" customHeight="false" outlineLevel="0" collapsed="false">
      <c r="A137" s="104"/>
      <c r="B137" s="105"/>
      <c r="C137" s="106"/>
      <c r="D137" s="104"/>
      <c r="E137" s="107"/>
      <c r="F137" s="105"/>
      <c r="G137" s="104"/>
      <c r="H137" s="108"/>
      <c r="I137" s="109"/>
      <c r="J137" s="110"/>
      <c r="K137" s="111" t="str">
        <f aca="false">IF(H137="","",H137+IF(OR(D137="Micro",D137="Small"),MIN(IFERROR(VALUE(LEFT(G137,FIND(" ",G137)-1)),IF(G137="Advance",0,0)),45),IFERROR(VALUE(LEFT(G137,FIND(" ",G137)-1)),IF(G137="Advance",0,0))))</f>
        <v/>
      </c>
      <c r="L137" s="108"/>
      <c r="M137" s="38" t="str">
        <f aca="true">IF(A137="","",IF(H137&lt;&gt;"",IF(H137&gt;F137,"Received late","Received"),IF(TODAY()&gt;F137,"OVERDUE","Pending")))</f>
        <v/>
      </c>
      <c r="N137" s="38" t="str">
        <f aca="true">IF(OR(A137="",H137=""),"",IF(L137&lt;&gt;"","Paid",IF(TODAY()&gt;K137,IF(OR(D137="Micro",D137="Small"),"OVERDUE – MSME","OVERDUE"),"Due in "&amp;(K137-TODAY())&amp;" days")))</f>
        <v/>
      </c>
    </row>
    <row r="138" customFormat="false" ht="15" hidden="false" customHeight="false" outlineLevel="0" collapsed="false">
      <c r="A138" s="104"/>
      <c r="B138" s="105"/>
      <c r="C138" s="106"/>
      <c r="D138" s="104"/>
      <c r="E138" s="107"/>
      <c r="F138" s="105"/>
      <c r="G138" s="104"/>
      <c r="H138" s="108"/>
      <c r="I138" s="109"/>
      <c r="J138" s="110"/>
      <c r="K138" s="111" t="str">
        <f aca="false">IF(H138="","",H138+IF(OR(D138="Micro",D138="Small"),MIN(IFERROR(VALUE(LEFT(G138,FIND(" ",G138)-1)),IF(G138="Advance",0,0)),45),IFERROR(VALUE(LEFT(G138,FIND(" ",G138)-1)),IF(G138="Advance",0,0))))</f>
        <v/>
      </c>
      <c r="L138" s="108"/>
      <c r="M138" s="38" t="str">
        <f aca="true">IF(A138="","",IF(H138&lt;&gt;"",IF(H138&gt;F138,"Received late","Received"),IF(TODAY()&gt;F138,"OVERDUE","Pending")))</f>
        <v/>
      </c>
      <c r="N138" s="38" t="str">
        <f aca="true">IF(OR(A138="",H138=""),"",IF(L138&lt;&gt;"","Paid",IF(TODAY()&gt;K138,IF(OR(D138="Micro",D138="Small"),"OVERDUE – MSME","OVERDUE"),"Due in "&amp;(K138-TODAY())&amp;" days")))</f>
        <v/>
      </c>
    </row>
    <row r="139" customFormat="false" ht="15" hidden="false" customHeight="false" outlineLevel="0" collapsed="false">
      <c r="A139" s="104"/>
      <c r="B139" s="105"/>
      <c r="C139" s="106"/>
      <c r="D139" s="104"/>
      <c r="E139" s="107"/>
      <c r="F139" s="105"/>
      <c r="G139" s="104"/>
      <c r="H139" s="108"/>
      <c r="I139" s="109"/>
      <c r="J139" s="110"/>
      <c r="K139" s="111" t="str">
        <f aca="false">IF(H139="","",H139+IF(OR(D139="Micro",D139="Small"),MIN(IFERROR(VALUE(LEFT(G139,FIND(" ",G139)-1)),IF(G139="Advance",0,0)),45),IFERROR(VALUE(LEFT(G139,FIND(" ",G139)-1)),IF(G139="Advance",0,0))))</f>
        <v/>
      </c>
      <c r="L139" s="108"/>
      <c r="M139" s="38" t="str">
        <f aca="true">IF(A139="","",IF(H139&lt;&gt;"",IF(H139&gt;F139,"Received late","Received"),IF(TODAY()&gt;F139,"OVERDUE","Pending")))</f>
        <v/>
      </c>
      <c r="N139" s="38" t="str">
        <f aca="true">IF(OR(A139="",H139=""),"",IF(L139&lt;&gt;"","Paid",IF(TODAY()&gt;K139,IF(OR(D139="Micro",D139="Small"),"OVERDUE – MSME","OVERDUE"),"Due in "&amp;(K139-TODAY())&amp;" days")))</f>
        <v/>
      </c>
    </row>
    <row r="140" customFormat="false" ht="15" hidden="false" customHeight="false" outlineLevel="0" collapsed="false">
      <c r="A140" s="104"/>
      <c r="B140" s="105"/>
      <c r="C140" s="106"/>
      <c r="D140" s="104"/>
      <c r="E140" s="107"/>
      <c r="F140" s="105"/>
      <c r="G140" s="104"/>
      <c r="H140" s="108"/>
      <c r="I140" s="109"/>
      <c r="J140" s="110"/>
      <c r="K140" s="111" t="str">
        <f aca="false">IF(H140="","",H140+IF(OR(D140="Micro",D140="Small"),MIN(IFERROR(VALUE(LEFT(G140,FIND(" ",G140)-1)),IF(G140="Advance",0,0)),45),IFERROR(VALUE(LEFT(G140,FIND(" ",G140)-1)),IF(G140="Advance",0,0))))</f>
        <v/>
      </c>
      <c r="L140" s="108"/>
      <c r="M140" s="38" t="str">
        <f aca="true">IF(A140="","",IF(H140&lt;&gt;"",IF(H140&gt;F140,"Received late","Received"),IF(TODAY()&gt;F140,"OVERDUE","Pending")))</f>
        <v/>
      </c>
      <c r="N140" s="38" t="str">
        <f aca="true">IF(OR(A140="",H140=""),"",IF(L140&lt;&gt;"","Paid",IF(TODAY()&gt;K140,IF(OR(D140="Micro",D140="Small"),"OVERDUE – MSME","OVERDUE"),"Due in "&amp;(K140-TODAY())&amp;" days")))</f>
        <v/>
      </c>
    </row>
    <row r="141" customFormat="false" ht="15" hidden="false" customHeight="false" outlineLevel="0" collapsed="false">
      <c r="A141" s="104"/>
      <c r="B141" s="105"/>
      <c r="C141" s="106"/>
      <c r="D141" s="104"/>
      <c r="E141" s="107"/>
      <c r="F141" s="105"/>
      <c r="G141" s="104"/>
      <c r="H141" s="108"/>
      <c r="I141" s="109"/>
      <c r="J141" s="110"/>
      <c r="K141" s="111" t="str">
        <f aca="false">IF(H141="","",H141+IF(OR(D141="Micro",D141="Small"),MIN(IFERROR(VALUE(LEFT(G141,FIND(" ",G141)-1)),IF(G141="Advance",0,0)),45),IFERROR(VALUE(LEFT(G141,FIND(" ",G141)-1)),IF(G141="Advance",0,0))))</f>
        <v/>
      </c>
      <c r="L141" s="108"/>
      <c r="M141" s="38" t="str">
        <f aca="true">IF(A141="","",IF(H141&lt;&gt;"",IF(H141&gt;F141,"Received late","Received"),IF(TODAY()&gt;F141,"OVERDUE","Pending")))</f>
        <v/>
      </c>
      <c r="N141" s="38" t="str">
        <f aca="true">IF(OR(A141="",H141=""),"",IF(L141&lt;&gt;"","Paid",IF(TODAY()&gt;K141,IF(OR(D141="Micro",D141="Small"),"OVERDUE – MSME","OVERDUE"),"Due in "&amp;(K141-TODAY())&amp;" days")))</f>
        <v/>
      </c>
    </row>
    <row r="142" customFormat="false" ht="15" hidden="false" customHeight="false" outlineLevel="0" collapsed="false">
      <c r="A142" s="104"/>
      <c r="B142" s="105"/>
      <c r="C142" s="106"/>
      <c r="D142" s="104"/>
      <c r="E142" s="107"/>
      <c r="F142" s="105"/>
      <c r="G142" s="104"/>
      <c r="H142" s="108"/>
      <c r="I142" s="109"/>
      <c r="J142" s="110"/>
      <c r="K142" s="111" t="str">
        <f aca="false">IF(H142="","",H142+IF(OR(D142="Micro",D142="Small"),MIN(IFERROR(VALUE(LEFT(G142,FIND(" ",G142)-1)),IF(G142="Advance",0,0)),45),IFERROR(VALUE(LEFT(G142,FIND(" ",G142)-1)),IF(G142="Advance",0,0))))</f>
        <v/>
      </c>
      <c r="L142" s="108"/>
      <c r="M142" s="38" t="str">
        <f aca="true">IF(A142="","",IF(H142&lt;&gt;"",IF(H142&gt;F142,"Received late","Received"),IF(TODAY()&gt;F142,"OVERDUE","Pending")))</f>
        <v/>
      </c>
      <c r="N142" s="38" t="str">
        <f aca="true">IF(OR(A142="",H142=""),"",IF(L142&lt;&gt;"","Paid",IF(TODAY()&gt;K142,IF(OR(D142="Micro",D142="Small"),"OVERDUE – MSME","OVERDUE"),"Due in "&amp;(K142-TODAY())&amp;" days")))</f>
        <v/>
      </c>
    </row>
    <row r="143" customFormat="false" ht="15" hidden="false" customHeight="false" outlineLevel="0" collapsed="false">
      <c r="A143" s="104"/>
      <c r="B143" s="105"/>
      <c r="C143" s="106"/>
      <c r="D143" s="104"/>
      <c r="E143" s="107"/>
      <c r="F143" s="105"/>
      <c r="G143" s="104"/>
      <c r="H143" s="108"/>
      <c r="I143" s="109"/>
      <c r="J143" s="110"/>
      <c r="K143" s="111" t="str">
        <f aca="false">IF(H143="","",H143+IF(OR(D143="Micro",D143="Small"),MIN(IFERROR(VALUE(LEFT(G143,FIND(" ",G143)-1)),IF(G143="Advance",0,0)),45),IFERROR(VALUE(LEFT(G143,FIND(" ",G143)-1)),IF(G143="Advance",0,0))))</f>
        <v/>
      </c>
      <c r="L143" s="108"/>
      <c r="M143" s="38" t="str">
        <f aca="true">IF(A143="","",IF(H143&lt;&gt;"",IF(H143&gt;F143,"Received late","Received"),IF(TODAY()&gt;F143,"OVERDUE","Pending")))</f>
        <v/>
      </c>
      <c r="N143" s="38" t="str">
        <f aca="true">IF(OR(A143="",H143=""),"",IF(L143&lt;&gt;"","Paid",IF(TODAY()&gt;K143,IF(OR(D143="Micro",D143="Small"),"OVERDUE – MSME","OVERDUE"),"Due in "&amp;(K143-TODAY())&amp;" days")))</f>
        <v/>
      </c>
    </row>
    <row r="144" customFormat="false" ht="15" hidden="false" customHeight="false" outlineLevel="0" collapsed="false">
      <c r="A144" s="104"/>
      <c r="B144" s="105"/>
      <c r="C144" s="106"/>
      <c r="D144" s="104"/>
      <c r="E144" s="107"/>
      <c r="F144" s="105"/>
      <c r="G144" s="104"/>
      <c r="H144" s="108"/>
      <c r="I144" s="109"/>
      <c r="J144" s="110"/>
      <c r="K144" s="111" t="str">
        <f aca="false">IF(H144="","",H144+IF(OR(D144="Micro",D144="Small"),MIN(IFERROR(VALUE(LEFT(G144,FIND(" ",G144)-1)),IF(G144="Advance",0,0)),45),IFERROR(VALUE(LEFT(G144,FIND(" ",G144)-1)),IF(G144="Advance",0,0))))</f>
        <v/>
      </c>
      <c r="L144" s="108"/>
      <c r="M144" s="38" t="str">
        <f aca="true">IF(A144="","",IF(H144&lt;&gt;"",IF(H144&gt;F144,"Received late","Received"),IF(TODAY()&gt;F144,"OVERDUE","Pending")))</f>
        <v/>
      </c>
      <c r="N144" s="38" t="str">
        <f aca="true">IF(OR(A144="",H144=""),"",IF(L144&lt;&gt;"","Paid",IF(TODAY()&gt;K144,IF(OR(D144="Micro",D144="Small"),"OVERDUE – MSME","OVERDUE"),"Due in "&amp;(K144-TODAY())&amp;" days")))</f>
        <v/>
      </c>
    </row>
    <row r="145" customFormat="false" ht="15" hidden="false" customHeight="false" outlineLevel="0" collapsed="false">
      <c r="A145" s="104"/>
      <c r="B145" s="105"/>
      <c r="C145" s="106"/>
      <c r="D145" s="104"/>
      <c r="E145" s="107"/>
      <c r="F145" s="105"/>
      <c r="G145" s="104"/>
      <c r="H145" s="108"/>
      <c r="I145" s="109"/>
      <c r="J145" s="110"/>
      <c r="K145" s="111" t="str">
        <f aca="false">IF(H145="","",H145+IF(OR(D145="Micro",D145="Small"),MIN(IFERROR(VALUE(LEFT(G145,FIND(" ",G145)-1)),IF(G145="Advance",0,0)),45),IFERROR(VALUE(LEFT(G145,FIND(" ",G145)-1)),IF(G145="Advance",0,0))))</f>
        <v/>
      </c>
      <c r="L145" s="108"/>
      <c r="M145" s="38" t="str">
        <f aca="true">IF(A145="","",IF(H145&lt;&gt;"",IF(H145&gt;F145,"Received late","Received"),IF(TODAY()&gt;F145,"OVERDUE","Pending")))</f>
        <v/>
      </c>
      <c r="N145" s="38" t="str">
        <f aca="true">IF(OR(A145="",H145=""),"",IF(L145&lt;&gt;"","Paid",IF(TODAY()&gt;K145,IF(OR(D145="Micro",D145="Small"),"OVERDUE – MSME","OVERDUE"),"Due in "&amp;(K145-TODAY())&amp;" days")))</f>
        <v/>
      </c>
    </row>
    <row r="146" customFormat="false" ht="15" hidden="false" customHeight="false" outlineLevel="0" collapsed="false">
      <c r="A146" s="104"/>
      <c r="B146" s="105"/>
      <c r="C146" s="106"/>
      <c r="D146" s="104"/>
      <c r="E146" s="107"/>
      <c r="F146" s="105"/>
      <c r="G146" s="104"/>
      <c r="H146" s="108"/>
      <c r="I146" s="109"/>
      <c r="J146" s="110"/>
      <c r="K146" s="111" t="str">
        <f aca="false">IF(H146="","",H146+IF(OR(D146="Micro",D146="Small"),MIN(IFERROR(VALUE(LEFT(G146,FIND(" ",G146)-1)),IF(G146="Advance",0,0)),45),IFERROR(VALUE(LEFT(G146,FIND(" ",G146)-1)),IF(G146="Advance",0,0))))</f>
        <v/>
      </c>
      <c r="L146" s="108"/>
      <c r="M146" s="38" t="str">
        <f aca="true">IF(A146="","",IF(H146&lt;&gt;"",IF(H146&gt;F146,"Received late","Received"),IF(TODAY()&gt;F146,"OVERDUE","Pending")))</f>
        <v/>
      </c>
      <c r="N146" s="38" t="str">
        <f aca="true">IF(OR(A146="",H146=""),"",IF(L146&lt;&gt;"","Paid",IF(TODAY()&gt;K146,IF(OR(D146="Micro",D146="Small"),"OVERDUE – MSME","OVERDUE"),"Due in "&amp;(K146-TODAY())&amp;" days")))</f>
        <v/>
      </c>
    </row>
    <row r="147" customFormat="false" ht="15" hidden="false" customHeight="false" outlineLevel="0" collapsed="false">
      <c r="A147" s="104"/>
      <c r="B147" s="105"/>
      <c r="C147" s="106"/>
      <c r="D147" s="104"/>
      <c r="E147" s="107"/>
      <c r="F147" s="105"/>
      <c r="G147" s="104"/>
      <c r="H147" s="108"/>
      <c r="I147" s="109"/>
      <c r="J147" s="110"/>
      <c r="K147" s="111" t="str">
        <f aca="false">IF(H147="","",H147+IF(OR(D147="Micro",D147="Small"),MIN(IFERROR(VALUE(LEFT(G147,FIND(" ",G147)-1)),IF(G147="Advance",0,0)),45),IFERROR(VALUE(LEFT(G147,FIND(" ",G147)-1)),IF(G147="Advance",0,0))))</f>
        <v/>
      </c>
      <c r="L147" s="108"/>
      <c r="M147" s="38" t="str">
        <f aca="true">IF(A147="","",IF(H147&lt;&gt;"",IF(H147&gt;F147,"Received late","Received"),IF(TODAY()&gt;F147,"OVERDUE","Pending")))</f>
        <v/>
      </c>
      <c r="N147" s="38" t="str">
        <f aca="true">IF(OR(A147="",H147=""),"",IF(L147&lt;&gt;"","Paid",IF(TODAY()&gt;K147,IF(OR(D147="Micro",D147="Small"),"OVERDUE – MSME","OVERDUE"),"Due in "&amp;(K147-TODAY())&amp;" days")))</f>
        <v/>
      </c>
    </row>
    <row r="148" customFormat="false" ht="15" hidden="false" customHeight="false" outlineLevel="0" collapsed="false">
      <c r="A148" s="104"/>
      <c r="B148" s="105"/>
      <c r="C148" s="106"/>
      <c r="D148" s="104"/>
      <c r="E148" s="107"/>
      <c r="F148" s="105"/>
      <c r="G148" s="104"/>
      <c r="H148" s="108"/>
      <c r="I148" s="109"/>
      <c r="J148" s="110"/>
      <c r="K148" s="111" t="str">
        <f aca="false">IF(H148="","",H148+IF(OR(D148="Micro",D148="Small"),MIN(IFERROR(VALUE(LEFT(G148,FIND(" ",G148)-1)),IF(G148="Advance",0,0)),45),IFERROR(VALUE(LEFT(G148,FIND(" ",G148)-1)),IF(G148="Advance",0,0))))</f>
        <v/>
      </c>
      <c r="L148" s="108"/>
      <c r="M148" s="38" t="str">
        <f aca="true">IF(A148="","",IF(H148&lt;&gt;"",IF(H148&gt;F148,"Received late","Received"),IF(TODAY()&gt;F148,"OVERDUE","Pending")))</f>
        <v/>
      </c>
      <c r="N148" s="38" t="str">
        <f aca="true">IF(OR(A148="",H148=""),"",IF(L148&lt;&gt;"","Paid",IF(TODAY()&gt;K148,IF(OR(D148="Micro",D148="Small"),"OVERDUE – MSME","OVERDUE"),"Due in "&amp;(K148-TODAY())&amp;" days")))</f>
        <v/>
      </c>
    </row>
    <row r="149" customFormat="false" ht="15" hidden="false" customHeight="false" outlineLevel="0" collapsed="false">
      <c r="A149" s="104"/>
      <c r="B149" s="105"/>
      <c r="C149" s="106"/>
      <c r="D149" s="104"/>
      <c r="E149" s="107"/>
      <c r="F149" s="105"/>
      <c r="G149" s="104"/>
      <c r="H149" s="108"/>
      <c r="I149" s="109"/>
      <c r="J149" s="110"/>
      <c r="K149" s="111" t="str">
        <f aca="false">IF(H149="","",H149+IF(OR(D149="Micro",D149="Small"),MIN(IFERROR(VALUE(LEFT(G149,FIND(" ",G149)-1)),IF(G149="Advance",0,0)),45),IFERROR(VALUE(LEFT(G149,FIND(" ",G149)-1)),IF(G149="Advance",0,0))))</f>
        <v/>
      </c>
      <c r="L149" s="108"/>
      <c r="M149" s="38" t="str">
        <f aca="true">IF(A149="","",IF(H149&lt;&gt;"",IF(H149&gt;F149,"Received late","Received"),IF(TODAY()&gt;F149,"OVERDUE","Pending")))</f>
        <v/>
      </c>
      <c r="N149" s="38" t="str">
        <f aca="true">IF(OR(A149="",H149=""),"",IF(L149&lt;&gt;"","Paid",IF(TODAY()&gt;K149,IF(OR(D149="Micro",D149="Small"),"OVERDUE – MSME","OVERDUE"),"Due in "&amp;(K149-TODAY())&amp;" days")))</f>
        <v/>
      </c>
    </row>
    <row r="150" customFormat="false" ht="15" hidden="false" customHeight="false" outlineLevel="0" collapsed="false">
      <c r="A150" s="104"/>
      <c r="B150" s="105"/>
      <c r="C150" s="106"/>
      <c r="D150" s="104"/>
      <c r="E150" s="107"/>
      <c r="F150" s="105"/>
      <c r="G150" s="104"/>
      <c r="H150" s="108"/>
      <c r="I150" s="109"/>
      <c r="J150" s="110"/>
      <c r="K150" s="111" t="str">
        <f aca="false">IF(H150="","",H150+IF(OR(D150="Micro",D150="Small"),MIN(IFERROR(VALUE(LEFT(G150,FIND(" ",G150)-1)),IF(G150="Advance",0,0)),45),IFERROR(VALUE(LEFT(G150,FIND(" ",G150)-1)),IF(G150="Advance",0,0))))</f>
        <v/>
      </c>
      <c r="L150" s="108"/>
      <c r="M150" s="38" t="str">
        <f aca="true">IF(A150="","",IF(H150&lt;&gt;"",IF(H150&gt;F150,"Received late","Received"),IF(TODAY()&gt;F150,"OVERDUE","Pending")))</f>
        <v/>
      </c>
      <c r="N150" s="38" t="str">
        <f aca="true">IF(OR(A150="",H150=""),"",IF(L150&lt;&gt;"","Paid",IF(TODAY()&gt;K150,IF(OR(D150="Micro",D150="Small"),"OVERDUE – MSME","OVERDUE"),"Due in "&amp;(K150-TODAY())&amp;" days")))</f>
        <v/>
      </c>
    </row>
    <row r="151" customFormat="false" ht="15" hidden="false" customHeight="false" outlineLevel="0" collapsed="false">
      <c r="A151" s="104"/>
      <c r="B151" s="105"/>
      <c r="C151" s="106"/>
      <c r="D151" s="104"/>
      <c r="E151" s="107"/>
      <c r="F151" s="105"/>
      <c r="G151" s="104"/>
      <c r="H151" s="108"/>
      <c r="I151" s="109"/>
      <c r="J151" s="110"/>
      <c r="K151" s="111" t="str">
        <f aca="false">IF(H151="","",H151+IF(OR(D151="Micro",D151="Small"),MIN(IFERROR(VALUE(LEFT(G151,FIND(" ",G151)-1)),IF(G151="Advance",0,0)),45),IFERROR(VALUE(LEFT(G151,FIND(" ",G151)-1)),IF(G151="Advance",0,0))))</f>
        <v/>
      </c>
      <c r="L151" s="108"/>
      <c r="M151" s="38" t="str">
        <f aca="true">IF(A151="","",IF(H151&lt;&gt;"",IF(H151&gt;F151,"Received late","Received"),IF(TODAY()&gt;F151,"OVERDUE","Pending")))</f>
        <v/>
      </c>
      <c r="N151" s="38" t="str">
        <f aca="true">IF(OR(A151="",H151=""),"",IF(L151&lt;&gt;"","Paid",IF(TODAY()&gt;K151,IF(OR(D151="Micro",D151="Small"),"OVERDUE – MSME","OVERDUE"),"Due in "&amp;(K151-TODAY())&amp;" days")))</f>
        <v/>
      </c>
    </row>
    <row r="152" customFormat="false" ht="15" hidden="false" customHeight="false" outlineLevel="0" collapsed="false">
      <c r="A152" s="104"/>
      <c r="B152" s="105"/>
      <c r="C152" s="106"/>
      <c r="D152" s="104"/>
      <c r="E152" s="107"/>
      <c r="F152" s="105"/>
      <c r="G152" s="104"/>
      <c r="H152" s="108"/>
      <c r="I152" s="109"/>
      <c r="J152" s="110"/>
      <c r="K152" s="111" t="str">
        <f aca="false">IF(H152="","",H152+IF(OR(D152="Micro",D152="Small"),MIN(IFERROR(VALUE(LEFT(G152,FIND(" ",G152)-1)),IF(G152="Advance",0,0)),45),IFERROR(VALUE(LEFT(G152,FIND(" ",G152)-1)),IF(G152="Advance",0,0))))</f>
        <v/>
      </c>
      <c r="L152" s="108"/>
      <c r="M152" s="38" t="str">
        <f aca="true">IF(A152="","",IF(H152&lt;&gt;"",IF(H152&gt;F152,"Received late","Received"),IF(TODAY()&gt;F152,"OVERDUE","Pending")))</f>
        <v/>
      </c>
      <c r="N152" s="38" t="str">
        <f aca="true">IF(OR(A152="",H152=""),"",IF(L152&lt;&gt;"","Paid",IF(TODAY()&gt;K152,IF(OR(D152="Micro",D152="Small"),"OVERDUE – MSME","OVERDUE"),"Due in "&amp;(K152-TODAY())&amp;" days")))</f>
        <v/>
      </c>
    </row>
    <row r="153" customFormat="false" ht="15" hidden="false" customHeight="false" outlineLevel="0" collapsed="false">
      <c r="A153" s="104"/>
      <c r="B153" s="105"/>
      <c r="C153" s="106"/>
      <c r="D153" s="104"/>
      <c r="E153" s="107"/>
      <c r="F153" s="105"/>
      <c r="G153" s="104"/>
      <c r="H153" s="108"/>
      <c r="I153" s="109"/>
      <c r="J153" s="110"/>
      <c r="K153" s="111" t="str">
        <f aca="false">IF(H153="","",H153+IF(OR(D153="Micro",D153="Small"),MIN(IFERROR(VALUE(LEFT(G153,FIND(" ",G153)-1)),IF(G153="Advance",0,0)),45),IFERROR(VALUE(LEFT(G153,FIND(" ",G153)-1)),IF(G153="Advance",0,0))))</f>
        <v/>
      </c>
      <c r="L153" s="108"/>
      <c r="M153" s="38" t="str">
        <f aca="true">IF(A153="","",IF(H153&lt;&gt;"",IF(H153&gt;F153,"Received late","Received"),IF(TODAY()&gt;F153,"OVERDUE","Pending")))</f>
        <v/>
      </c>
      <c r="N153" s="38" t="str">
        <f aca="true">IF(OR(A153="",H153=""),"",IF(L153&lt;&gt;"","Paid",IF(TODAY()&gt;K153,IF(OR(D153="Micro",D153="Small"),"OVERDUE – MSME","OVERDUE"),"Due in "&amp;(K153-TODAY())&amp;" days")))</f>
        <v/>
      </c>
    </row>
    <row r="154" customFormat="false" ht="15" hidden="false" customHeight="false" outlineLevel="0" collapsed="false">
      <c r="A154" s="104"/>
      <c r="B154" s="105"/>
      <c r="C154" s="106"/>
      <c r="D154" s="104"/>
      <c r="E154" s="107"/>
      <c r="F154" s="105"/>
      <c r="G154" s="104"/>
      <c r="H154" s="108"/>
      <c r="I154" s="109"/>
      <c r="J154" s="110"/>
      <c r="K154" s="111" t="str">
        <f aca="false">IF(H154="","",H154+IF(OR(D154="Micro",D154="Small"),MIN(IFERROR(VALUE(LEFT(G154,FIND(" ",G154)-1)),IF(G154="Advance",0,0)),45),IFERROR(VALUE(LEFT(G154,FIND(" ",G154)-1)),IF(G154="Advance",0,0))))</f>
        <v/>
      </c>
      <c r="L154" s="108"/>
      <c r="M154" s="38" t="str">
        <f aca="true">IF(A154="","",IF(H154&lt;&gt;"",IF(H154&gt;F154,"Received late","Received"),IF(TODAY()&gt;F154,"OVERDUE","Pending")))</f>
        <v/>
      </c>
      <c r="N154" s="38" t="str">
        <f aca="true">IF(OR(A154="",H154=""),"",IF(L154&lt;&gt;"","Paid",IF(TODAY()&gt;K154,IF(OR(D154="Micro",D154="Small"),"OVERDUE – MSME","OVERDUE"),"Due in "&amp;(K154-TODAY())&amp;" days")))</f>
        <v/>
      </c>
    </row>
    <row r="155" customFormat="false" ht="15" hidden="false" customHeight="false" outlineLevel="0" collapsed="false">
      <c r="A155" s="104"/>
      <c r="B155" s="105"/>
      <c r="C155" s="106"/>
      <c r="D155" s="104"/>
      <c r="E155" s="107"/>
      <c r="F155" s="105"/>
      <c r="G155" s="104"/>
      <c r="H155" s="108"/>
      <c r="I155" s="109"/>
      <c r="J155" s="110"/>
      <c r="K155" s="111" t="str">
        <f aca="false">IF(H155="","",H155+IF(OR(D155="Micro",D155="Small"),MIN(IFERROR(VALUE(LEFT(G155,FIND(" ",G155)-1)),IF(G155="Advance",0,0)),45),IFERROR(VALUE(LEFT(G155,FIND(" ",G155)-1)),IF(G155="Advance",0,0))))</f>
        <v/>
      </c>
      <c r="L155" s="108"/>
      <c r="M155" s="38" t="str">
        <f aca="true">IF(A155="","",IF(H155&lt;&gt;"",IF(H155&gt;F155,"Received late","Received"),IF(TODAY()&gt;F155,"OVERDUE","Pending")))</f>
        <v/>
      </c>
      <c r="N155" s="38" t="str">
        <f aca="true">IF(OR(A155="",H155=""),"",IF(L155&lt;&gt;"","Paid",IF(TODAY()&gt;K155,IF(OR(D155="Micro",D155="Small"),"OVERDUE – MSME","OVERDUE"),"Due in "&amp;(K155-TODAY())&amp;" days")))</f>
        <v/>
      </c>
    </row>
    <row r="156" customFormat="false" ht="15" hidden="false" customHeight="false" outlineLevel="0" collapsed="false">
      <c r="A156" s="104"/>
      <c r="B156" s="105"/>
      <c r="C156" s="106"/>
      <c r="D156" s="104"/>
      <c r="E156" s="107"/>
      <c r="F156" s="105"/>
      <c r="G156" s="104"/>
      <c r="H156" s="108"/>
      <c r="I156" s="109"/>
      <c r="J156" s="110"/>
      <c r="K156" s="111" t="str">
        <f aca="false">IF(H156="","",H156+IF(OR(D156="Micro",D156="Small"),MIN(IFERROR(VALUE(LEFT(G156,FIND(" ",G156)-1)),IF(G156="Advance",0,0)),45),IFERROR(VALUE(LEFT(G156,FIND(" ",G156)-1)),IF(G156="Advance",0,0))))</f>
        <v/>
      </c>
      <c r="L156" s="108"/>
      <c r="M156" s="38" t="str">
        <f aca="true">IF(A156="","",IF(H156&lt;&gt;"",IF(H156&gt;F156,"Received late","Received"),IF(TODAY()&gt;F156,"OVERDUE","Pending")))</f>
        <v/>
      </c>
      <c r="N156" s="38" t="str">
        <f aca="true">IF(OR(A156="",H156=""),"",IF(L156&lt;&gt;"","Paid",IF(TODAY()&gt;K156,IF(OR(D156="Micro",D156="Small"),"OVERDUE – MSME","OVERDUE"),"Due in "&amp;(K156-TODAY())&amp;" days")))</f>
        <v/>
      </c>
    </row>
    <row r="157" customFormat="false" ht="15" hidden="false" customHeight="false" outlineLevel="0" collapsed="false">
      <c r="A157" s="104"/>
      <c r="B157" s="105"/>
      <c r="C157" s="106"/>
      <c r="D157" s="104"/>
      <c r="E157" s="107"/>
      <c r="F157" s="105"/>
      <c r="G157" s="104"/>
      <c r="H157" s="108"/>
      <c r="I157" s="109"/>
      <c r="J157" s="110"/>
      <c r="K157" s="111" t="str">
        <f aca="false">IF(H157="","",H157+IF(OR(D157="Micro",D157="Small"),MIN(IFERROR(VALUE(LEFT(G157,FIND(" ",G157)-1)),IF(G157="Advance",0,0)),45),IFERROR(VALUE(LEFT(G157,FIND(" ",G157)-1)),IF(G157="Advance",0,0))))</f>
        <v/>
      </c>
      <c r="L157" s="108"/>
      <c r="M157" s="38" t="str">
        <f aca="true">IF(A157="","",IF(H157&lt;&gt;"",IF(H157&gt;F157,"Received late","Received"),IF(TODAY()&gt;F157,"OVERDUE","Pending")))</f>
        <v/>
      </c>
      <c r="N157" s="38" t="str">
        <f aca="true">IF(OR(A157="",H157=""),"",IF(L157&lt;&gt;"","Paid",IF(TODAY()&gt;K157,IF(OR(D157="Micro",D157="Small"),"OVERDUE – MSME","OVERDUE"),"Due in "&amp;(K157-TODAY())&amp;" days")))</f>
        <v/>
      </c>
    </row>
    <row r="158" customFormat="false" ht="15" hidden="false" customHeight="false" outlineLevel="0" collapsed="false">
      <c r="A158" s="104"/>
      <c r="B158" s="105"/>
      <c r="C158" s="106"/>
      <c r="D158" s="104"/>
      <c r="E158" s="107"/>
      <c r="F158" s="105"/>
      <c r="G158" s="104"/>
      <c r="H158" s="108"/>
      <c r="I158" s="109"/>
      <c r="J158" s="110"/>
      <c r="K158" s="111" t="str">
        <f aca="false">IF(H158="","",H158+IF(OR(D158="Micro",D158="Small"),MIN(IFERROR(VALUE(LEFT(G158,FIND(" ",G158)-1)),IF(G158="Advance",0,0)),45),IFERROR(VALUE(LEFT(G158,FIND(" ",G158)-1)),IF(G158="Advance",0,0))))</f>
        <v/>
      </c>
      <c r="L158" s="108"/>
      <c r="M158" s="38" t="str">
        <f aca="true">IF(A158="","",IF(H158&lt;&gt;"",IF(H158&gt;F158,"Received late","Received"),IF(TODAY()&gt;F158,"OVERDUE","Pending")))</f>
        <v/>
      </c>
      <c r="N158" s="38" t="str">
        <f aca="true">IF(OR(A158="",H158=""),"",IF(L158&lt;&gt;"","Paid",IF(TODAY()&gt;K158,IF(OR(D158="Micro",D158="Small"),"OVERDUE – MSME","OVERDUE"),"Due in "&amp;(K158-TODAY())&amp;" days")))</f>
        <v/>
      </c>
    </row>
    <row r="159" customFormat="false" ht="15" hidden="false" customHeight="false" outlineLevel="0" collapsed="false">
      <c r="A159" s="104"/>
      <c r="B159" s="105"/>
      <c r="C159" s="106"/>
      <c r="D159" s="104"/>
      <c r="E159" s="107"/>
      <c r="F159" s="105"/>
      <c r="G159" s="104"/>
      <c r="H159" s="108"/>
      <c r="I159" s="109"/>
      <c r="J159" s="110"/>
      <c r="K159" s="111" t="str">
        <f aca="false">IF(H159="","",H159+IF(OR(D159="Micro",D159="Small"),MIN(IFERROR(VALUE(LEFT(G159,FIND(" ",G159)-1)),IF(G159="Advance",0,0)),45),IFERROR(VALUE(LEFT(G159,FIND(" ",G159)-1)),IF(G159="Advance",0,0))))</f>
        <v/>
      </c>
      <c r="L159" s="108"/>
      <c r="M159" s="38" t="str">
        <f aca="true">IF(A159="","",IF(H159&lt;&gt;"",IF(H159&gt;F159,"Received late","Received"),IF(TODAY()&gt;F159,"OVERDUE","Pending")))</f>
        <v/>
      </c>
      <c r="N159" s="38" t="str">
        <f aca="true">IF(OR(A159="",H159=""),"",IF(L159&lt;&gt;"","Paid",IF(TODAY()&gt;K159,IF(OR(D159="Micro",D159="Small"),"OVERDUE – MSME","OVERDUE"),"Due in "&amp;(K159-TODAY())&amp;" days")))</f>
        <v/>
      </c>
    </row>
    <row r="160" customFormat="false" ht="15" hidden="false" customHeight="false" outlineLevel="0" collapsed="false">
      <c r="A160" s="104"/>
      <c r="B160" s="105"/>
      <c r="C160" s="106"/>
      <c r="D160" s="104"/>
      <c r="E160" s="107"/>
      <c r="F160" s="105"/>
      <c r="G160" s="104"/>
      <c r="H160" s="108"/>
      <c r="I160" s="109"/>
      <c r="J160" s="110"/>
      <c r="K160" s="111" t="str">
        <f aca="false">IF(H160="","",H160+IF(OR(D160="Micro",D160="Small"),MIN(IFERROR(VALUE(LEFT(G160,FIND(" ",G160)-1)),IF(G160="Advance",0,0)),45),IFERROR(VALUE(LEFT(G160,FIND(" ",G160)-1)),IF(G160="Advance",0,0))))</f>
        <v/>
      </c>
      <c r="L160" s="108"/>
      <c r="M160" s="38" t="str">
        <f aca="true">IF(A160="","",IF(H160&lt;&gt;"",IF(H160&gt;F160,"Received late","Received"),IF(TODAY()&gt;F160,"OVERDUE","Pending")))</f>
        <v/>
      </c>
      <c r="N160" s="38" t="str">
        <f aca="true">IF(OR(A160="",H160=""),"",IF(L160&lt;&gt;"","Paid",IF(TODAY()&gt;K160,IF(OR(D160="Micro",D160="Small"),"OVERDUE – MSME","OVERDUE"),"Due in "&amp;(K160-TODAY())&amp;" days")))</f>
        <v/>
      </c>
    </row>
    <row r="161" customFormat="false" ht="15" hidden="false" customHeight="false" outlineLevel="0" collapsed="false">
      <c r="A161" s="104"/>
      <c r="B161" s="105"/>
      <c r="C161" s="106"/>
      <c r="D161" s="104"/>
      <c r="E161" s="107"/>
      <c r="F161" s="105"/>
      <c r="G161" s="104"/>
      <c r="H161" s="108"/>
      <c r="I161" s="109"/>
      <c r="J161" s="110"/>
      <c r="K161" s="111" t="str">
        <f aca="false">IF(H161="","",H161+IF(OR(D161="Micro",D161="Small"),MIN(IFERROR(VALUE(LEFT(G161,FIND(" ",G161)-1)),IF(G161="Advance",0,0)),45),IFERROR(VALUE(LEFT(G161,FIND(" ",G161)-1)),IF(G161="Advance",0,0))))</f>
        <v/>
      </c>
      <c r="L161" s="108"/>
      <c r="M161" s="38" t="str">
        <f aca="true">IF(A161="","",IF(H161&lt;&gt;"",IF(H161&gt;F161,"Received late","Received"),IF(TODAY()&gt;F161,"OVERDUE","Pending")))</f>
        <v/>
      </c>
      <c r="N161" s="38" t="str">
        <f aca="true">IF(OR(A161="",H161=""),"",IF(L161&lt;&gt;"","Paid",IF(TODAY()&gt;K161,IF(OR(D161="Micro",D161="Small"),"OVERDUE – MSME","OVERDUE"),"Due in "&amp;(K161-TODAY())&amp;" days")))</f>
        <v/>
      </c>
    </row>
    <row r="162" customFormat="false" ht="15" hidden="false" customHeight="false" outlineLevel="0" collapsed="false">
      <c r="A162" s="104"/>
      <c r="B162" s="105"/>
      <c r="C162" s="106"/>
      <c r="D162" s="104"/>
      <c r="E162" s="107"/>
      <c r="F162" s="105"/>
      <c r="G162" s="104"/>
      <c r="H162" s="108"/>
      <c r="I162" s="109"/>
      <c r="J162" s="110"/>
      <c r="K162" s="111" t="str">
        <f aca="false">IF(H162="","",H162+IF(OR(D162="Micro",D162="Small"),MIN(IFERROR(VALUE(LEFT(G162,FIND(" ",G162)-1)),IF(G162="Advance",0,0)),45),IFERROR(VALUE(LEFT(G162,FIND(" ",G162)-1)),IF(G162="Advance",0,0))))</f>
        <v/>
      </c>
      <c r="L162" s="108"/>
      <c r="M162" s="38" t="str">
        <f aca="true">IF(A162="","",IF(H162&lt;&gt;"",IF(H162&gt;F162,"Received late","Received"),IF(TODAY()&gt;F162,"OVERDUE","Pending")))</f>
        <v/>
      </c>
      <c r="N162" s="38" t="str">
        <f aca="true">IF(OR(A162="",H162=""),"",IF(L162&lt;&gt;"","Paid",IF(TODAY()&gt;K162,IF(OR(D162="Micro",D162="Small"),"OVERDUE – MSME","OVERDUE"),"Due in "&amp;(K162-TODAY())&amp;" days")))</f>
        <v/>
      </c>
    </row>
    <row r="163" customFormat="false" ht="15" hidden="false" customHeight="false" outlineLevel="0" collapsed="false">
      <c r="A163" s="104"/>
      <c r="B163" s="105"/>
      <c r="C163" s="106"/>
      <c r="D163" s="104"/>
      <c r="E163" s="107"/>
      <c r="F163" s="105"/>
      <c r="G163" s="104"/>
      <c r="H163" s="108"/>
      <c r="I163" s="109"/>
      <c r="J163" s="110"/>
      <c r="K163" s="111" t="str">
        <f aca="false">IF(H163="","",H163+IF(OR(D163="Micro",D163="Small"),MIN(IFERROR(VALUE(LEFT(G163,FIND(" ",G163)-1)),IF(G163="Advance",0,0)),45),IFERROR(VALUE(LEFT(G163,FIND(" ",G163)-1)),IF(G163="Advance",0,0))))</f>
        <v/>
      </c>
      <c r="L163" s="108"/>
      <c r="M163" s="38" t="str">
        <f aca="true">IF(A163="","",IF(H163&lt;&gt;"",IF(H163&gt;F163,"Received late","Received"),IF(TODAY()&gt;F163,"OVERDUE","Pending")))</f>
        <v/>
      </c>
      <c r="N163" s="38" t="str">
        <f aca="true">IF(OR(A163="",H163=""),"",IF(L163&lt;&gt;"","Paid",IF(TODAY()&gt;K163,IF(OR(D163="Micro",D163="Small"),"OVERDUE – MSME","OVERDUE"),"Due in "&amp;(K163-TODAY())&amp;" days")))</f>
        <v/>
      </c>
    </row>
    <row r="164" customFormat="false" ht="15" hidden="false" customHeight="false" outlineLevel="0" collapsed="false">
      <c r="A164" s="104"/>
      <c r="B164" s="105"/>
      <c r="C164" s="106"/>
      <c r="D164" s="104"/>
      <c r="E164" s="107"/>
      <c r="F164" s="105"/>
      <c r="G164" s="104"/>
      <c r="H164" s="108"/>
      <c r="I164" s="109"/>
      <c r="J164" s="110"/>
      <c r="K164" s="111" t="str">
        <f aca="false">IF(H164="","",H164+IF(OR(D164="Micro",D164="Small"),MIN(IFERROR(VALUE(LEFT(G164,FIND(" ",G164)-1)),IF(G164="Advance",0,0)),45),IFERROR(VALUE(LEFT(G164,FIND(" ",G164)-1)),IF(G164="Advance",0,0))))</f>
        <v/>
      </c>
      <c r="L164" s="108"/>
      <c r="M164" s="38" t="str">
        <f aca="true">IF(A164="","",IF(H164&lt;&gt;"",IF(H164&gt;F164,"Received late","Received"),IF(TODAY()&gt;F164,"OVERDUE","Pending")))</f>
        <v/>
      </c>
      <c r="N164" s="38" t="str">
        <f aca="true">IF(OR(A164="",H164=""),"",IF(L164&lt;&gt;"","Paid",IF(TODAY()&gt;K164,IF(OR(D164="Micro",D164="Small"),"OVERDUE – MSME","OVERDUE"),"Due in "&amp;(K164-TODAY())&amp;" days")))</f>
        <v/>
      </c>
    </row>
    <row r="165" customFormat="false" ht="15" hidden="false" customHeight="false" outlineLevel="0" collapsed="false">
      <c r="A165" s="104"/>
      <c r="B165" s="105"/>
      <c r="C165" s="106"/>
      <c r="D165" s="104"/>
      <c r="E165" s="107"/>
      <c r="F165" s="105"/>
      <c r="G165" s="104"/>
      <c r="H165" s="108"/>
      <c r="I165" s="109"/>
      <c r="J165" s="110"/>
      <c r="K165" s="111" t="str">
        <f aca="false">IF(H165="","",H165+IF(OR(D165="Micro",D165="Small"),MIN(IFERROR(VALUE(LEFT(G165,FIND(" ",G165)-1)),IF(G165="Advance",0,0)),45),IFERROR(VALUE(LEFT(G165,FIND(" ",G165)-1)),IF(G165="Advance",0,0))))</f>
        <v/>
      </c>
      <c r="L165" s="108"/>
      <c r="M165" s="38" t="str">
        <f aca="true">IF(A165="","",IF(H165&lt;&gt;"",IF(H165&gt;F165,"Received late","Received"),IF(TODAY()&gt;F165,"OVERDUE","Pending")))</f>
        <v/>
      </c>
      <c r="N165" s="38" t="str">
        <f aca="true">IF(OR(A165="",H165=""),"",IF(L165&lt;&gt;"","Paid",IF(TODAY()&gt;K165,IF(OR(D165="Micro",D165="Small"),"OVERDUE – MSME","OVERDUE"),"Due in "&amp;(K165-TODAY())&amp;" days")))</f>
        <v/>
      </c>
    </row>
    <row r="166" customFormat="false" ht="15" hidden="false" customHeight="false" outlineLevel="0" collapsed="false">
      <c r="A166" s="104"/>
      <c r="B166" s="105"/>
      <c r="C166" s="106"/>
      <c r="D166" s="104"/>
      <c r="E166" s="107"/>
      <c r="F166" s="105"/>
      <c r="G166" s="104"/>
      <c r="H166" s="108"/>
      <c r="I166" s="109"/>
      <c r="J166" s="110"/>
      <c r="K166" s="111" t="str">
        <f aca="false">IF(H166="","",H166+IF(OR(D166="Micro",D166="Small"),MIN(IFERROR(VALUE(LEFT(G166,FIND(" ",G166)-1)),IF(G166="Advance",0,0)),45),IFERROR(VALUE(LEFT(G166,FIND(" ",G166)-1)),IF(G166="Advance",0,0))))</f>
        <v/>
      </c>
      <c r="L166" s="108"/>
      <c r="M166" s="38" t="str">
        <f aca="true">IF(A166="","",IF(H166&lt;&gt;"",IF(H166&gt;F166,"Received late","Received"),IF(TODAY()&gt;F166,"OVERDUE","Pending")))</f>
        <v/>
      </c>
      <c r="N166" s="38" t="str">
        <f aca="true">IF(OR(A166="",H166=""),"",IF(L166&lt;&gt;"","Paid",IF(TODAY()&gt;K166,IF(OR(D166="Micro",D166="Small"),"OVERDUE – MSME","OVERDUE"),"Due in "&amp;(K166-TODAY())&amp;" days")))</f>
        <v/>
      </c>
    </row>
    <row r="167" customFormat="false" ht="15" hidden="false" customHeight="false" outlineLevel="0" collapsed="false">
      <c r="A167" s="104"/>
      <c r="B167" s="105"/>
      <c r="C167" s="106"/>
      <c r="D167" s="104"/>
      <c r="E167" s="107"/>
      <c r="F167" s="105"/>
      <c r="G167" s="104"/>
      <c r="H167" s="108"/>
      <c r="I167" s="109"/>
      <c r="J167" s="110"/>
      <c r="K167" s="111" t="str">
        <f aca="false">IF(H167="","",H167+IF(OR(D167="Micro",D167="Small"),MIN(IFERROR(VALUE(LEFT(G167,FIND(" ",G167)-1)),IF(G167="Advance",0,0)),45),IFERROR(VALUE(LEFT(G167,FIND(" ",G167)-1)),IF(G167="Advance",0,0))))</f>
        <v/>
      </c>
      <c r="L167" s="108"/>
      <c r="M167" s="38" t="str">
        <f aca="true">IF(A167="","",IF(H167&lt;&gt;"",IF(H167&gt;F167,"Received late","Received"),IF(TODAY()&gt;F167,"OVERDUE","Pending")))</f>
        <v/>
      </c>
      <c r="N167" s="38" t="str">
        <f aca="true">IF(OR(A167="",H167=""),"",IF(L167&lt;&gt;"","Paid",IF(TODAY()&gt;K167,IF(OR(D167="Micro",D167="Small"),"OVERDUE – MSME","OVERDUE"),"Due in "&amp;(K167-TODAY())&amp;" days")))</f>
        <v/>
      </c>
    </row>
    <row r="168" customFormat="false" ht="15" hidden="false" customHeight="false" outlineLevel="0" collapsed="false">
      <c r="A168" s="104"/>
      <c r="B168" s="105"/>
      <c r="C168" s="106"/>
      <c r="D168" s="104"/>
      <c r="E168" s="107"/>
      <c r="F168" s="105"/>
      <c r="G168" s="104"/>
      <c r="H168" s="108"/>
      <c r="I168" s="109"/>
      <c r="J168" s="110"/>
      <c r="K168" s="111" t="str">
        <f aca="false">IF(H168="","",H168+IF(OR(D168="Micro",D168="Small"),MIN(IFERROR(VALUE(LEFT(G168,FIND(" ",G168)-1)),IF(G168="Advance",0,0)),45),IFERROR(VALUE(LEFT(G168,FIND(" ",G168)-1)),IF(G168="Advance",0,0))))</f>
        <v/>
      </c>
      <c r="L168" s="108"/>
      <c r="M168" s="38" t="str">
        <f aca="true">IF(A168="","",IF(H168&lt;&gt;"",IF(H168&gt;F168,"Received late","Received"),IF(TODAY()&gt;F168,"OVERDUE","Pending")))</f>
        <v/>
      </c>
      <c r="N168" s="38" t="str">
        <f aca="true">IF(OR(A168="",H168=""),"",IF(L168&lt;&gt;"","Paid",IF(TODAY()&gt;K168,IF(OR(D168="Micro",D168="Small"),"OVERDUE – MSME","OVERDUE"),"Due in "&amp;(K168-TODAY())&amp;" days")))</f>
        <v/>
      </c>
    </row>
    <row r="169" customFormat="false" ht="15" hidden="false" customHeight="false" outlineLevel="0" collapsed="false">
      <c r="A169" s="104"/>
      <c r="B169" s="105"/>
      <c r="C169" s="106"/>
      <c r="D169" s="104"/>
      <c r="E169" s="107"/>
      <c r="F169" s="105"/>
      <c r="G169" s="104"/>
      <c r="H169" s="108"/>
      <c r="I169" s="109"/>
      <c r="J169" s="110"/>
      <c r="K169" s="111" t="str">
        <f aca="false">IF(H169="","",H169+IF(OR(D169="Micro",D169="Small"),MIN(IFERROR(VALUE(LEFT(G169,FIND(" ",G169)-1)),IF(G169="Advance",0,0)),45),IFERROR(VALUE(LEFT(G169,FIND(" ",G169)-1)),IF(G169="Advance",0,0))))</f>
        <v/>
      </c>
      <c r="L169" s="108"/>
      <c r="M169" s="38" t="str">
        <f aca="true">IF(A169="","",IF(H169&lt;&gt;"",IF(H169&gt;F169,"Received late","Received"),IF(TODAY()&gt;F169,"OVERDUE","Pending")))</f>
        <v/>
      </c>
      <c r="N169" s="38" t="str">
        <f aca="true">IF(OR(A169="",H169=""),"",IF(L169&lt;&gt;"","Paid",IF(TODAY()&gt;K169,IF(OR(D169="Micro",D169="Small"),"OVERDUE – MSME","OVERDUE"),"Due in "&amp;(K169-TODAY())&amp;" days")))</f>
        <v/>
      </c>
    </row>
    <row r="170" customFormat="false" ht="15" hidden="false" customHeight="false" outlineLevel="0" collapsed="false">
      <c r="A170" s="104"/>
      <c r="B170" s="105"/>
      <c r="C170" s="106"/>
      <c r="D170" s="104"/>
      <c r="E170" s="107"/>
      <c r="F170" s="105"/>
      <c r="G170" s="104"/>
      <c r="H170" s="108"/>
      <c r="I170" s="109"/>
      <c r="J170" s="110"/>
      <c r="K170" s="111" t="str">
        <f aca="false">IF(H170="","",H170+IF(OR(D170="Micro",D170="Small"),MIN(IFERROR(VALUE(LEFT(G170,FIND(" ",G170)-1)),IF(G170="Advance",0,0)),45),IFERROR(VALUE(LEFT(G170,FIND(" ",G170)-1)),IF(G170="Advance",0,0))))</f>
        <v/>
      </c>
      <c r="L170" s="108"/>
      <c r="M170" s="38" t="str">
        <f aca="true">IF(A170="","",IF(H170&lt;&gt;"",IF(H170&gt;F170,"Received late","Received"),IF(TODAY()&gt;F170,"OVERDUE","Pending")))</f>
        <v/>
      </c>
      <c r="N170" s="38" t="str">
        <f aca="true">IF(OR(A170="",H170=""),"",IF(L170&lt;&gt;"","Paid",IF(TODAY()&gt;K170,IF(OR(D170="Micro",D170="Small"),"OVERDUE – MSME","OVERDUE"),"Due in "&amp;(K170-TODAY())&amp;" days")))</f>
        <v/>
      </c>
    </row>
    <row r="171" customFormat="false" ht="15" hidden="false" customHeight="false" outlineLevel="0" collapsed="false">
      <c r="A171" s="104"/>
      <c r="B171" s="105"/>
      <c r="C171" s="106"/>
      <c r="D171" s="104"/>
      <c r="E171" s="107"/>
      <c r="F171" s="105"/>
      <c r="G171" s="104"/>
      <c r="H171" s="108"/>
      <c r="I171" s="109"/>
      <c r="J171" s="110"/>
      <c r="K171" s="111" t="str">
        <f aca="false">IF(H171="","",H171+IF(OR(D171="Micro",D171="Small"),MIN(IFERROR(VALUE(LEFT(G171,FIND(" ",G171)-1)),IF(G171="Advance",0,0)),45),IFERROR(VALUE(LEFT(G171,FIND(" ",G171)-1)),IF(G171="Advance",0,0))))</f>
        <v/>
      </c>
      <c r="L171" s="108"/>
      <c r="M171" s="38" t="str">
        <f aca="true">IF(A171="","",IF(H171&lt;&gt;"",IF(H171&gt;F171,"Received late","Received"),IF(TODAY()&gt;F171,"OVERDUE","Pending")))</f>
        <v/>
      </c>
      <c r="N171" s="38" t="str">
        <f aca="true">IF(OR(A171="",H171=""),"",IF(L171&lt;&gt;"","Paid",IF(TODAY()&gt;K171,IF(OR(D171="Micro",D171="Small"),"OVERDUE – MSME","OVERDUE"),"Due in "&amp;(K171-TODAY())&amp;" days")))</f>
        <v/>
      </c>
    </row>
    <row r="172" customFormat="false" ht="15" hidden="false" customHeight="false" outlineLevel="0" collapsed="false">
      <c r="A172" s="104"/>
      <c r="B172" s="105"/>
      <c r="C172" s="106"/>
      <c r="D172" s="104"/>
      <c r="E172" s="107"/>
      <c r="F172" s="105"/>
      <c r="G172" s="104"/>
      <c r="H172" s="108"/>
      <c r="I172" s="109"/>
      <c r="J172" s="110"/>
      <c r="K172" s="111" t="str">
        <f aca="false">IF(H172="","",H172+IF(OR(D172="Micro",D172="Small"),MIN(IFERROR(VALUE(LEFT(G172,FIND(" ",G172)-1)),IF(G172="Advance",0,0)),45),IFERROR(VALUE(LEFT(G172,FIND(" ",G172)-1)),IF(G172="Advance",0,0))))</f>
        <v/>
      </c>
      <c r="L172" s="108"/>
      <c r="M172" s="38" t="str">
        <f aca="true">IF(A172="","",IF(H172&lt;&gt;"",IF(H172&gt;F172,"Received late","Received"),IF(TODAY()&gt;F172,"OVERDUE","Pending")))</f>
        <v/>
      </c>
      <c r="N172" s="38" t="str">
        <f aca="true">IF(OR(A172="",H172=""),"",IF(L172&lt;&gt;"","Paid",IF(TODAY()&gt;K172,IF(OR(D172="Micro",D172="Small"),"OVERDUE – MSME","OVERDUE"),"Due in "&amp;(K172-TODAY())&amp;" days")))</f>
        <v/>
      </c>
    </row>
    <row r="173" customFormat="false" ht="15" hidden="false" customHeight="false" outlineLevel="0" collapsed="false">
      <c r="A173" s="104"/>
      <c r="B173" s="105"/>
      <c r="C173" s="106"/>
      <c r="D173" s="104"/>
      <c r="E173" s="107"/>
      <c r="F173" s="105"/>
      <c r="G173" s="104"/>
      <c r="H173" s="108"/>
      <c r="I173" s="109"/>
      <c r="J173" s="110"/>
      <c r="K173" s="111" t="str">
        <f aca="false">IF(H173="","",H173+IF(OR(D173="Micro",D173="Small"),MIN(IFERROR(VALUE(LEFT(G173,FIND(" ",G173)-1)),IF(G173="Advance",0,0)),45),IFERROR(VALUE(LEFT(G173,FIND(" ",G173)-1)),IF(G173="Advance",0,0))))</f>
        <v/>
      </c>
      <c r="L173" s="108"/>
      <c r="M173" s="38" t="str">
        <f aca="true">IF(A173="","",IF(H173&lt;&gt;"",IF(H173&gt;F173,"Received late","Received"),IF(TODAY()&gt;F173,"OVERDUE","Pending")))</f>
        <v/>
      </c>
      <c r="N173" s="38" t="str">
        <f aca="true">IF(OR(A173="",H173=""),"",IF(L173&lt;&gt;"","Paid",IF(TODAY()&gt;K173,IF(OR(D173="Micro",D173="Small"),"OVERDUE – MSME","OVERDUE"),"Due in "&amp;(K173-TODAY())&amp;" days")))</f>
        <v/>
      </c>
    </row>
    <row r="174" customFormat="false" ht="15" hidden="false" customHeight="false" outlineLevel="0" collapsed="false">
      <c r="A174" s="104"/>
      <c r="B174" s="105"/>
      <c r="C174" s="106"/>
      <c r="D174" s="104"/>
      <c r="E174" s="107"/>
      <c r="F174" s="105"/>
      <c r="G174" s="104"/>
      <c r="H174" s="108"/>
      <c r="I174" s="109"/>
      <c r="J174" s="110"/>
      <c r="K174" s="111" t="str">
        <f aca="false">IF(H174="","",H174+IF(OR(D174="Micro",D174="Small"),MIN(IFERROR(VALUE(LEFT(G174,FIND(" ",G174)-1)),IF(G174="Advance",0,0)),45),IFERROR(VALUE(LEFT(G174,FIND(" ",G174)-1)),IF(G174="Advance",0,0))))</f>
        <v/>
      </c>
      <c r="L174" s="108"/>
      <c r="M174" s="38" t="str">
        <f aca="true">IF(A174="","",IF(H174&lt;&gt;"",IF(H174&gt;F174,"Received late","Received"),IF(TODAY()&gt;F174,"OVERDUE","Pending")))</f>
        <v/>
      </c>
      <c r="N174" s="38" t="str">
        <f aca="true">IF(OR(A174="",H174=""),"",IF(L174&lt;&gt;"","Paid",IF(TODAY()&gt;K174,IF(OR(D174="Micro",D174="Small"),"OVERDUE – MSME","OVERDUE"),"Due in "&amp;(K174-TODAY())&amp;" days")))</f>
        <v/>
      </c>
    </row>
    <row r="175" customFormat="false" ht="15" hidden="false" customHeight="false" outlineLevel="0" collapsed="false">
      <c r="A175" s="104"/>
      <c r="B175" s="105"/>
      <c r="C175" s="106"/>
      <c r="D175" s="104"/>
      <c r="E175" s="107"/>
      <c r="F175" s="105"/>
      <c r="G175" s="104"/>
      <c r="H175" s="108"/>
      <c r="I175" s="109"/>
      <c r="J175" s="110"/>
      <c r="K175" s="111" t="str">
        <f aca="false">IF(H175="","",H175+IF(OR(D175="Micro",D175="Small"),MIN(IFERROR(VALUE(LEFT(G175,FIND(" ",G175)-1)),IF(G175="Advance",0,0)),45),IFERROR(VALUE(LEFT(G175,FIND(" ",G175)-1)),IF(G175="Advance",0,0))))</f>
        <v/>
      </c>
      <c r="L175" s="108"/>
      <c r="M175" s="38" t="str">
        <f aca="true">IF(A175="","",IF(H175&lt;&gt;"",IF(H175&gt;F175,"Received late","Received"),IF(TODAY()&gt;F175,"OVERDUE","Pending")))</f>
        <v/>
      </c>
      <c r="N175" s="38" t="str">
        <f aca="true">IF(OR(A175="",H175=""),"",IF(L175&lt;&gt;"","Paid",IF(TODAY()&gt;K175,IF(OR(D175="Micro",D175="Small"),"OVERDUE – MSME","OVERDUE"),"Due in "&amp;(K175-TODAY())&amp;" days")))</f>
        <v/>
      </c>
    </row>
    <row r="176" customFormat="false" ht="15" hidden="false" customHeight="false" outlineLevel="0" collapsed="false">
      <c r="A176" s="104"/>
      <c r="B176" s="105"/>
      <c r="C176" s="106"/>
      <c r="D176" s="104"/>
      <c r="E176" s="107"/>
      <c r="F176" s="105"/>
      <c r="G176" s="104"/>
      <c r="H176" s="108"/>
      <c r="I176" s="109"/>
      <c r="J176" s="110"/>
      <c r="K176" s="111" t="str">
        <f aca="false">IF(H176="","",H176+IF(OR(D176="Micro",D176="Small"),MIN(IFERROR(VALUE(LEFT(G176,FIND(" ",G176)-1)),IF(G176="Advance",0,0)),45),IFERROR(VALUE(LEFT(G176,FIND(" ",G176)-1)),IF(G176="Advance",0,0))))</f>
        <v/>
      </c>
      <c r="L176" s="108"/>
      <c r="M176" s="38" t="str">
        <f aca="true">IF(A176="","",IF(H176&lt;&gt;"",IF(H176&gt;F176,"Received late","Received"),IF(TODAY()&gt;F176,"OVERDUE","Pending")))</f>
        <v/>
      </c>
      <c r="N176" s="38" t="str">
        <f aca="true">IF(OR(A176="",H176=""),"",IF(L176&lt;&gt;"","Paid",IF(TODAY()&gt;K176,IF(OR(D176="Micro",D176="Small"),"OVERDUE – MSME","OVERDUE"),"Due in "&amp;(K176-TODAY())&amp;" days")))</f>
        <v/>
      </c>
    </row>
    <row r="177" customFormat="false" ht="15" hidden="false" customHeight="false" outlineLevel="0" collapsed="false">
      <c r="A177" s="104"/>
      <c r="B177" s="105"/>
      <c r="C177" s="106"/>
      <c r="D177" s="104"/>
      <c r="E177" s="107"/>
      <c r="F177" s="105"/>
      <c r="G177" s="104"/>
      <c r="H177" s="108"/>
      <c r="I177" s="109"/>
      <c r="J177" s="110"/>
      <c r="K177" s="111" t="str">
        <f aca="false">IF(H177="","",H177+IF(OR(D177="Micro",D177="Small"),MIN(IFERROR(VALUE(LEFT(G177,FIND(" ",G177)-1)),IF(G177="Advance",0,0)),45),IFERROR(VALUE(LEFT(G177,FIND(" ",G177)-1)),IF(G177="Advance",0,0))))</f>
        <v/>
      </c>
      <c r="L177" s="108"/>
      <c r="M177" s="38" t="str">
        <f aca="true">IF(A177="","",IF(H177&lt;&gt;"",IF(H177&gt;F177,"Received late","Received"),IF(TODAY()&gt;F177,"OVERDUE","Pending")))</f>
        <v/>
      </c>
      <c r="N177" s="38" t="str">
        <f aca="true">IF(OR(A177="",H177=""),"",IF(L177&lt;&gt;"","Paid",IF(TODAY()&gt;K177,IF(OR(D177="Micro",D177="Small"),"OVERDUE – MSME","OVERDUE"),"Due in "&amp;(K177-TODAY())&amp;" days")))</f>
        <v/>
      </c>
    </row>
    <row r="178" customFormat="false" ht="15" hidden="false" customHeight="false" outlineLevel="0" collapsed="false">
      <c r="A178" s="104"/>
      <c r="B178" s="105"/>
      <c r="C178" s="106"/>
      <c r="D178" s="104"/>
      <c r="E178" s="107"/>
      <c r="F178" s="105"/>
      <c r="G178" s="104"/>
      <c r="H178" s="108"/>
      <c r="I178" s="109"/>
      <c r="J178" s="110"/>
      <c r="K178" s="111" t="str">
        <f aca="false">IF(H178="","",H178+IF(OR(D178="Micro",D178="Small"),MIN(IFERROR(VALUE(LEFT(G178,FIND(" ",G178)-1)),IF(G178="Advance",0,0)),45),IFERROR(VALUE(LEFT(G178,FIND(" ",G178)-1)),IF(G178="Advance",0,0))))</f>
        <v/>
      </c>
      <c r="L178" s="108"/>
      <c r="M178" s="38" t="str">
        <f aca="true">IF(A178="","",IF(H178&lt;&gt;"",IF(H178&gt;F178,"Received late","Received"),IF(TODAY()&gt;F178,"OVERDUE","Pending")))</f>
        <v/>
      </c>
      <c r="N178" s="38" t="str">
        <f aca="true">IF(OR(A178="",H178=""),"",IF(L178&lt;&gt;"","Paid",IF(TODAY()&gt;K178,IF(OR(D178="Micro",D178="Small"),"OVERDUE – MSME","OVERDUE"),"Due in "&amp;(K178-TODAY())&amp;" days")))</f>
        <v/>
      </c>
    </row>
    <row r="179" customFormat="false" ht="15" hidden="false" customHeight="false" outlineLevel="0" collapsed="false">
      <c r="A179" s="104"/>
      <c r="B179" s="105"/>
      <c r="C179" s="106"/>
      <c r="D179" s="104"/>
      <c r="E179" s="107"/>
      <c r="F179" s="105"/>
      <c r="G179" s="104"/>
      <c r="H179" s="108"/>
      <c r="I179" s="109"/>
      <c r="J179" s="110"/>
      <c r="K179" s="111" t="str">
        <f aca="false">IF(H179="","",H179+IF(OR(D179="Micro",D179="Small"),MIN(IFERROR(VALUE(LEFT(G179,FIND(" ",G179)-1)),IF(G179="Advance",0,0)),45),IFERROR(VALUE(LEFT(G179,FIND(" ",G179)-1)),IF(G179="Advance",0,0))))</f>
        <v/>
      </c>
      <c r="L179" s="108"/>
      <c r="M179" s="38" t="str">
        <f aca="true">IF(A179="","",IF(H179&lt;&gt;"",IF(H179&gt;F179,"Received late","Received"),IF(TODAY()&gt;F179,"OVERDUE","Pending")))</f>
        <v/>
      </c>
      <c r="N179" s="38" t="str">
        <f aca="true">IF(OR(A179="",H179=""),"",IF(L179&lt;&gt;"","Paid",IF(TODAY()&gt;K179,IF(OR(D179="Micro",D179="Small"),"OVERDUE – MSME","OVERDUE"),"Due in "&amp;(K179-TODAY())&amp;" days")))</f>
        <v/>
      </c>
    </row>
    <row r="180" customFormat="false" ht="15" hidden="false" customHeight="false" outlineLevel="0" collapsed="false">
      <c r="A180" s="104"/>
      <c r="B180" s="105"/>
      <c r="C180" s="106"/>
      <c r="D180" s="104"/>
      <c r="E180" s="107"/>
      <c r="F180" s="105"/>
      <c r="G180" s="104"/>
      <c r="H180" s="108"/>
      <c r="I180" s="109"/>
      <c r="J180" s="110"/>
      <c r="K180" s="111" t="str">
        <f aca="false">IF(H180="","",H180+IF(OR(D180="Micro",D180="Small"),MIN(IFERROR(VALUE(LEFT(G180,FIND(" ",G180)-1)),IF(G180="Advance",0,0)),45),IFERROR(VALUE(LEFT(G180,FIND(" ",G180)-1)),IF(G180="Advance",0,0))))</f>
        <v/>
      </c>
      <c r="L180" s="108"/>
      <c r="M180" s="38" t="str">
        <f aca="true">IF(A180="","",IF(H180&lt;&gt;"",IF(H180&gt;F180,"Received late","Received"),IF(TODAY()&gt;F180,"OVERDUE","Pending")))</f>
        <v/>
      </c>
      <c r="N180" s="38" t="str">
        <f aca="true">IF(OR(A180="",H180=""),"",IF(L180&lt;&gt;"","Paid",IF(TODAY()&gt;K180,IF(OR(D180="Micro",D180="Small"),"OVERDUE – MSME","OVERDUE"),"Due in "&amp;(K180-TODAY())&amp;" days")))</f>
        <v/>
      </c>
    </row>
    <row r="181" customFormat="false" ht="15" hidden="false" customHeight="false" outlineLevel="0" collapsed="false">
      <c r="A181" s="104"/>
      <c r="B181" s="105"/>
      <c r="C181" s="106"/>
      <c r="D181" s="104"/>
      <c r="E181" s="107"/>
      <c r="F181" s="105"/>
      <c r="G181" s="104"/>
      <c r="H181" s="108"/>
      <c r="I181" s="109"/>
      <c r="J181" s="110"/>
      <c r="K181" s="111" t="str">
        <f aca="false">IF(H181="","",H181+IF(OR(D181="Micro",D181="Small"),MIN(IFERROR(VALUE(LEFT(G181,FIND(" ",G181)-1)),IF(G181="Advance",0,0)),45),IFERROR(VALUE(LEFT(G181,FIND(" ",G181)-1)),IF(G181="Advance",0,0))))</f>
        <v/>
      </c>
      <c r="L181" s="108"/>
      <c r="M181" s="38" t="str">
        <f aca="true">IF(A181="","",IF(H181&lt;&gt;"",IF(H181&gt;F181,"Received late","Received"),IF(TODAY()&gt;F181,"OVERDUE","Pending")))</f>
        <v/>
      </c>
      <c r="N181" s="38" t="str">
        <f aca="true">IF(OR(A181="",H181=""),"",IF(L181&lt;&gt;"","Paid",IF(TODAY()&gt;K181,IF(OR(D181="Micro",D181="Small"),"OVERDUE – MSME","OVERDUE"),"Due in "&amp;(K181-TODAY())&amp;" days")))</f>
        <v/>
      </c>
    </row>
    <row r="182" customFormat="false" ht="15" hidden="false" customHeight="false" outlineLevel="0" collapsed="false">
      <c r="A182" s="104"/>
      <c r="B182" s="105"/>
      <c r="C182" s="106"/>
      <c r="D182" s="104"/>
      <c r="E182" s="107"/>
      <c r="F182" s="105"/>
      <c r="G182" s="104"/>
      <c r="H182" s="108"/>
      <c r="I182" s="109"/>
      <c r="J182" s="110"/>
      <c r="K182" s="111" t="str">
        <f aca="false">IF(H182="","",H182+IF(OR(D182="Micro",D182="Small"),MIN(IFERROR(VALUE(LEFT(G182,FIND(" ",G182)-1)),IF(G182="Advance",0,0)),45),IFERROR(VALUE(LEFT(G182,FIND(" ",G182)-1)),IF(G182="Advance",0,0))))</f>
        <v/>
      </c>
      <c r="L182" s="108"/>
      <c r="M182" s="38" t="str">
        <f aca="true">IF(A182="","",IF(H182&lt;&gt;"",IF(H182&gt;F182,"Received late","Received"),IF(TODAY()&gt;F182,"OVERDUE","Pending")))</f>
        <v/>
      </c>
      <c r="N182" s="38" t="str">
        <f aca="true">IF(OR(A182="",H182=""),"",IF(L182&lt;&gt;"","Paid",IF(TODAY()&gt;K182,IF(OR(D182="Micro",D182="Small"),"OVERDUE – MSME","OVERDUE"),"Due in "&amp;(K182-TODAY())&amp;" days")))</f>
        <v/>
      </c>
    </row>
    <row r="183" customFormat="false" ht="15" hidden="false" customHeight="false" outlineLevel="0" collapsed="false">
      <c r="A183" s="104"/>
      <c r="B183" s="105"/>
      <c r="C183" s="106"/>
      <c r="D183" s="104"/>
      <c r="E183" s="107"/>
      <c r="F183" s="105"/>
      <c r="G183" s="104"/>
      <c r="H183" s="108"/>
      <c r="I183" s="109"/>
      <c r="J183" s="110"/>
      <c r="K183" s="111" t="str">
        <f aca="false">IF(H183="","",H183+IF(OR(D183="Micro",D183="Small"),MIN(IFERROR(VALUE(LEFT(G183,FIND(" ",G183)-1)),IF(G183="Advance",0,0)),45),IFERROR(VALUE(LEFT(G183,FIND(" ",G183)-1)),IF(G183="Advance",0,0))))</f>
        <v/>
      </c>
      <c r="L183" s="108"/>
      <c r="M183" s="38" t="str">
        <f aca="true">IF(A183="","",IF(H183&lt;&gt;"",IF(H183&gt;F183,"Received late","Received"),IF(TODAY()&gt;F183,"OVERDUE","Pending")))</f>
        <v/>
      </c>
      <c r="N183" s="38" t="str">
        <f aca="true">IF(OR(A183="",H183=""),"",IF(L183&lt;&gt;"","Paid",IF(TODAY()&gt;K183,IF(OR(D183="Micro",D183="Small"),"OVERDUE – MSME","OVERDUE"),"Due in "&amp;(K183-TODAY())&amp;" days")))</f>
        <v/>
      </c>
    </row>
    <row r="184" customFormat="false" ht="15" hidden="false" customHeight="false" outlineLevel="0" collapsed="false">
      <c r="A184" s="104"/>
      <c r="B184" s="105"/>
      <c r="C184" s="106"/>
      <c r="D184" s="104"/>
      <c r="E184" s="107"/>
      <c r="F184" s="105"/>
      <c r="G184" s="104"/>
      <c r="H184" s="108"/>
      <c r="I184" s="109"/>
      <c r="J184" s="110"/>
      <c r="K184" s="111" t="str">
        <f aca="false">IF(H184="","",H184+IF(OR(D184="Micro",D184="Small"),MIN(IFERROR(VALUE(LEFT(G184,FIND(" ",G184)-1)),IF(G184="Advance",0,0)),45),IFERROR(VALUE(LEFT(G184,FIND(" ",G184)-1)),IF(G184="Advance",0,0))))</f>
        <v/>
      </c>
      <c r="L184" s="108"/>
      <c r="M184" s="38" t="str">
        <f aca="true">IF(A184="","",IF(H184&lt;&gt;"",IF(H184&gt;F184,"Received late","Received"),IF(TODAY()&gt;F184,"OVERDUE","Pending")))</f>
        <v/>
      </c>
      <c r="N184" s="38" t="str">
        <f aca="true">IF(OR(A184="",H184=""),"",IF(L184&lt;&gt;"","Paid",IF(TODAY()&gt;K184,IF(OR(D184="Micro",D184="Small"),"OVERDUE – MSME","OVERDUE"),"Due in "&amp;(K184-TODAY())&amp;" days")))</f>
        <v/>
      </c>
    </row>
    <row r="185" customFormat="false" ht="15" hidden="false" customHeight="false" outlineLevel="0" collapsed="false">
      <c r="A185" s="104"/>
      <c r="B185" s="105"/>
      <c r="C185" s="106"/>
      <c r="D185" s="104"/>
      <c r="E185" s="107"/>
      <c r="F185" s="105"/>
      <c r="G185" s="104"/>
      <c r="H185" s="108"/>
      <c r="I185" s="109"/>
      <c r="J185" s="110"/>
      <c r="K185" s="111" t="str">
        <f aca="false">IF(H185="","",H185+IF(OR(D185="Micro",D185="Small"),MIN(IFERROR(VALUE(LEFT(G185,FIND(" ",G185)-1)),IF(G185="Advance",0,0)),45),IFERROR(VALUE(LEFT(G185,FIND(" ",G185)-1)),IF(G185="Advance",0,0))))</f>
        <v/>
      </c>
      <c r="L185" s="108"/>
      <c r="M185" s="38" t="str">
        <f aca="true">IF(A185="","",IF(H185&lt;&gt;"",IF(H185&gt;F185,"Received late","Received"),IF(TODAY()&gt;F185,"OVERDUE","Pending")))</f>
        <v/>
      </c>
      <c r="N185" s="38" t="str">
        <f aca="true">IF(OR(A185="",H185=""),"",IF(L185&lt;&gt;"","Paid",IF(TODAY()&gt;K185,IF(OR(D185="Micro",D185="Small"),"OVERDUE – MSME","OVERDUE"),"Due in "&amp;(K185-TODAY())&amp;" days")))</f>
        <v/>
      </c>
    </row>
    <row r="186" customFormat="false" ht="15" hidden="false" customHeight="false" outlineLevel="0" collapsed="false">
      <c r="A186" s="104"/>
      <c r="B186" s="105"/>
      <c r="C186" s="106"/>
      <c r="D186" s="104"/>
      <c r="E186" s="107"/>
      <c r="F186" s="105"/>
      <c r="G186" s="104"/>
      <c r="H186" s="108"/>
      <c r="I186" s="109"/>
      <c r="J186" s="110"/>
      <c r="K186" s="111" t="str">
        <f aca="false">IF(H186="","",H186+IF(OR(D186="Micro",D186="Small"),MIN(IFERROR(VALUE(LEFT(G186,FIND(" ",G186)-1)),IF(G186="Advance",0,0)),45),IFERROR(VALUE(LEFT(G186,FIND(" ",G186)-1)),IF(G186="Advance",0,0))))</f>
        <v/>
      </c>
      <c r="L186" s="108"/>
      <c r="M186" s="38" t="str">
        <f aca="true">IF(A186="","",IF(H186&lt;&gt;"",IF(H186&gt;F186,"Received late","Received"),IF(TODAY()&gt;F186,"OVERDUE","Pending")))</f>
        <v/>
      </c>
      <c r="N186" s="38" t="str">
        <f aca="true">IF(OR(A186="",H186=""),"",IF(L186&lt;&gt;"","Paid",IF(TODAY()&gt;K186,IF(OR(D186="Micro",D186="Small"),"OVERDUE – MSME","OVERDUE"),"Due in "&amp;(K186-TODAY())&amp;" days")))</f>
        <v/>
      </c>
    </row>
    <row r="187" customFormat="false" ht="15" hidden="false" customHeight="false" outlineLevel="0" collapsed="false">
      <c r="A187" s="104"/>
      <c r="B187" s="105"/>
      <c r="C187" s="106"/>
      <c r="D187" s="104"/>
      <c r="E187" s="107"/>
      <c r="F187" s="105"/>
      <c r="G187" s="104"/>
      <c r="H187" s="108"/>
      <c r="I187" s="109"/>
      <c r="J187" s="110"/>
      <c r="K187" s="111" t="str">
        <f aca="false">IF(H187="","",H187+IF(OR(D187="Micro",D187="Small"),MIN(IFERROR(VALUE(LEFT(G187,FIND(" ",G187)-1)),IF(G187="Advance",0,0)),45),IFERROR(VALUE(LEFT(G187,FIND(" ",G187)-1)),IF(G187="Advance",0,0))))</f>
        <v/>
      </c>
      <c r="L187" s="108"/>
      <c r="M187" s="38" t="str">
        <f aca="true">IF(A187="","",IF(H187&lt;&gt;"",IF(H187&gt;F187,"Received late","Received"),IF(TODAY()&gt;F187,"OVERDUE","Pending")))</f>
        <v/>
      </c>
      <c r="N187" s="38" t="str">
        <f aca="true">IF(OR(A187="",H187=""),"",IF(L187&lt;&gt;"","Paid",IF(TODAY()&gt;K187,IF(OR(D187="Micro",D187="Small"),"OVERDUE – MSME","OVERDUE"),"Due in "&amp;(K187-TODAY())&amp;" days")))</f>
        <v/>
      </c>
    </row>
    <row r="188" customFormat="false" ht="15" hidden="false" customHeight="false" outlineLevel="0" collapsed="false">
      <c r="A188" s="104"/>
      <c r="B188" s="105"/>
      <c r="C188" s="106"/>
      <c r="D188" s="104"/>
      <c r="E188" s="107"/>
      <c r="F188" s="105"/>
      <c r="G188" s="104"/>
      <c r="H188" s="108"/>
      <c r="I188" s="109"/>
      <c r="J188" s="110"/>
      <c r="K188" s="111" t="str">
        <f aca="false">IF(H188="","",H188+IF(OR(D188="Micro",D188="Small"),MIN(IFERROR(VALUE(LEFT(G188,FIND(" ",G188)-1)),IF(G188="Advance",0,0)),45),IFERROR(VALUE(LEFT(G188,FIND(" ",G188)-1)),IF(G188="Advance",0,0))))</f>
        <v/>
      </c>
      <c r="L188" s="108"/>
      <c r="M188" s="38" t="str">
        <f aca="true">IF(A188="","",IF(H188&lt;&gt;"",IF(H188&gt;F188,"Received late","Received"),IF(TODAY()&gt;F188,"OVERDUE","Pending")))</f>
        <v/>
      </c>
      <c r="N188" s="38" t="str">
        <f aca="true">IF(OR(A188="",H188=""),"",IF(L188&lt;&gt;"","Paid",IF(TODAY()&gt;K188,IF(OR(D188="Micro",D188="Small"),"OVERDUE – MSME","OVERDUE"),"Due in "&amp;(K188-TODAY())&amp;" days")))</f>
        <v/>
      </c>
    </row>
    <row r="189" customFormat="false" ht="15" hidden="false" customHeight="false" outlineLevel="0" collapsed="false">
      <c r="A189" s="104"/>
      <c r="B189" s="105"/>
      <c r="C189" s="106"/>
      <c r="D189" s="104"/>
      <c r="E189" s="107"/>
      <c r="F189" s="105"/>
      <c r="G189" s="104"/>
      <c r="H189" s="108"/>
      <c r="I189" s="109"/>
      <c r="J189" s="110"/>
      <c r="K189" s="111" t="str">
        <f aca="false">IF(H189="","",H189+IF(OR(D189="Micro",D189="Small"),MIN(IFERROR(VALUE(LEFT(G189,FIND(" ",G189)-1)),IF(G189="Advance",0,0)),45),IFERROR(VALUE(LEFT(G189,FIND(" ",G189)-1)),IF(G189="Advance",0,0))))</f>
        <v/>
      </c>
      <c r="L189" s="108"/>
      <c r="M189" s="38" t="str">
        <f aca="true">IF(A189="","",IF(H189&lt;&gt;"",IF(H189&gt;F189,"Received late","Received"),IF(TODAY()&gt;F189,"OVERDUE","Pending")))</f>
        <v/>
      </c>
      <c r="N189" s="38" t="str">
        <f aca="true">IF(OR(A189="",H189=""),"",IF(L189&lt;&gt;"","Paid",IF(TODAY()&gt;K189,IF(OR(D189="Micro",D189="Small"),"OVERDUE – MSME","OVERDUE"),"Due in "&amp;(K189-TODAY())&amp;" days")))</f>
        <v/>
      </c>
    </row>
    <row r="190" customFormat="false" ht="15" hidden="false" customHeight="false" outlineLevel="0" collapsed="false">
      <c r="A190" s="104"/>
      <c r="B190" s="105"/>
      <c r="C190" s="106"/>
      <c r="D190" s="104"/>
      <c r="E190" s="107"/>
      <c r="F190" s="105"/>
      <c r="G190" s="104"/>
      <c r="H190" s="108"/>
      <c r="I190" s="109"/>
      <c r="J190" s="110"/>
      <c r="K190" s="111" t="str">
        <f aca="false">IF(H190="","",H190+IF(OR(D190="Micro",D190="Small"),MIN(IFERROR(VALUE(LEFT(G190,FIND(" ",G190)-1)),IF(G190="Advance",0,0)),45),IFERROR(VALUE(LEFT(G190,FIND(" ",G190)-1)),IF(G190="Advance",0,0))))</f>
        <v/>
      </c>
      <c r="L190" s="108"/>
      <c r="M190" s="38" t="str">
        <f aca="true">IF(A190="","",IF(H190&lt;&gt;"",IF(H190&gt;F190,"Received late","Received"),IF(TODAY()&gt;F190,"OVERDUE","Pending")))</f>
        <v/>
      </c>
      <c r="N190" s="38" t="str">
        <f aca="true">IF(OR(A190="",H190=""),"",IF(L190&lt;&gt;"","Paid",IF(TODAY()&gt;K190,IF(OR(D190="Micro",D190="Small"),"OVERDUE – MSME","OVERDUE"),"Due in "&amp;(K190-TODAY())&amp;" days")))</f>
        <v/>
      </c>
    </row>
    <row r="191" customFormat="false" ht="15" hidden="false" customHeight="false" outlineLevel="0" collapsed="false">
      <c r="A191" s="104"/>
      <c r="B191" s="105"/>
      <c r="C191" s="106"/>
      <c r="D191" s="104"/>
      <c r="E191" s="107"/>
      <c r="F191" s="105"/>
      <c r="G191" s="104"/>
      <c r="H191" s="108"/>
      <c r="I191" s="109"/>
      <c r="J191" s="110"/>
      <c r="K191" s="111" t="str">
        <f aca="false">IF(H191="","",H191+IF(OR(D191="Micro",D191="Small"),MIN(IFERROR(VALUE(LEFT(G191,FIND(" ",G191)-1)),IF(G191="Advance",0,0)),45),IFERROR(VALUE(LEFT(G191,FIND(" ",G191)-1)),IF(G191="Advance",0,0))))</f>
        <v/>
      </c>
      <c r="L191" s="108"/>
      <c r="M191" s="38" t="str">
        <f aca="true">IF(A191="","",IF(H191&lt;&gt;"",IF(H191&gt;F191,"Received late","Received"),IF(TODAY()&gt;F191,"OVERDUE","Pending")))</f>
        <v/>
      </c>
      <c r="N191" s="38" t="str">
        <f aca="true">IF(OR(A191="",H191=""),"",IF(L191&lt;&gt;"","Paid",IF(TODAY()&gt;K191,IF(OR(D191="Micro",D191="Small"),"OVERDUE – MSME","OVERDUE"),"Due in "&amp;(K191-TODAY())&amp;" days")))</f>
        <v/>
      </c>
    </row>
    <row r="192" customFormat="false" ht="15" hidden="false" customHeight="false" outlineLevel="0" collapsed="false">
      <c r="A192" s="104"/>
      <c r="B192" s="105"/>
      <c r="C192" s="106"/>
      <c r="D192" s="104"/>
      <c r="E192" s="107"/>
      <c r="F192" s="105"/>
      <c r="G192" s="104"/>
      <c r="H192" s="108"/>
      <c r="I192" s="109"/>
      <c r="J192" s="110"/>
      <c r="K192" s="111" t="str">
        <f aca="false">IF(H192="","",H192+IF(OR(D192="Micro",D192="Small"),MIN(IFERROR(VALUE(LEFT(G192,FIND(" ",G192)-1)),IF(G192="Advance",0,0)),45),IFERROR(VALUE(LEFT(G192,FIND(" ",G192)-1)),IF(G192="Advance",0,0))))</f>
        <v/>
      </c>
      <c r="L192" s="108"/>
      <c r="M192" s="38" t="str">
        <f aca="true">IF(A192="","",IF(H192&lt;&gt;"",IF(H192&gt;F192,"Received late","Received"),IF(TODAY()&gt;F192,"OVERDUE","Pending")))</f>
        <v/>
      </c>
      <c r="N192" s="38" t="str">
        <f aca="true">IF(OR(A192="",H192=""),"",IF(L192&lt;&gt;"","Paid",IF(TODAY()&gt;K192,IF(OR(D192="Micro",D192="Small"),"OVERDUE – MSME","OVERDUE"),"Due in "&amp;(K192-TODAY())&amp;" days")))</f>
        <v/>
      </c>
    </row>
    <row r="193" customFormat="false" ht="15" hidden="false" customHeight="false" outlineLevel="0" collapsed="false">
      <c r="A193" s="104"/>
      <c r="B193" s="105"/>
      <c r="C193" s="106"/>
      <c r="D193" s="104"/>
      <c r="E193" s="107"/>
      <c r="F193" s="105"/>
      <c r="G193" s="104"/>
      <c r="H193" s="108"/>
      <c r="I193" s="109"/>
      <c r="J193" s="110"/>
      <c r="K193" s="111" t="str">
        <f aca="false">IF(H193="","",H193+IF(OR(D193="Micro",D193="Small"),MIN(IFERROR(VALUE(LEFT(G193,FIND(" ",G193)-1)),IF(G193="Advance",0,0)),45),IFERROR(VALUE(LEFT(G193,FIND(" ",G193)-1)),IF(G193="Advance",0,0))))</f>
        <v/>
      </c>
      <c r="L193" s="108"/>
      <c r="M193" s="38" t="str">
        <f aca="true">IF(A193="","",IF(H193&lt;&gt;"",IF(H193&gt;F193,"Received late","Received"),IF(TODAY()&gt;F193,"OVERDUE","Pending")))</f>
        <v/>
      </c>
      <c r="N193" s="38" t="str">
        <f aca="true">IF(OR(A193="",H193=""),"",IF(L193&lt;&gt;"","Paid",IF(TODAY()&gt;K193,IF(OR(D193="Micro",D193="Small"),"OVERDUE – MSME","OVERDUE"),"Due in "&amp;(K193-TODAY())&amp;" days")))</f>
        <v/>
      </c>
    </row>
    <row r="194" customFormat="false" ht="15" hidden="false" customHeight="false" outlineLevel="0" collapsed="false">
      <c r="A194" s="104"/>
      <c r="B194" s="105"/>
      <c r="C194" s="106"/>
      <c r="D194" s="104"/>
      <c r="E194" s="107"/>
      <c r="F194" s="105"/>
      <c r="G194" s="104"/>
      <c r="H194" s="108"/>
      <c r="I194" s="109"/>
      <c r="J194" s="110"/>
      <c r="K194" s="111" t="str">
        <f aca="false">IF(H194="","",H194+IF(OR(D194="Micro",D194="Small"),MIN(IFERROR(VALUE(LEFT(G194,FIND(" ",G194)-1)),IF(G194="Advance",0,0)),45),IFERROR(VALUE(LEFT(G194,FIND(" ",G194)-1)),IF(G194="Advance",0,0))))</f>
        <v/>
      </c>
      <c r="L194" s="108"/>
      <c r="M194" s="38" t="str">
        <f aca="true">IF(A194="","",IF(H194&lt;&gt;"",IF(H194&gt;F194,"Received late","Received"),IF(TODAY()&gt;F194,"OVERDUE","Pending")))</f>
        <v/>
      </c>
      <c r="N194" s="38" t="str">
        <f aca="true">IF(OR(A194="",H194=""),"",IF(L194&lt;&gt;"","Paid",IF(TODAY()&gt;K194,IF(OR(D194="Micro",D194="Small"),"OVERDUE – MSME","OVERDUE"),"Due in "&amp;(K194-TODAY())&amp;" days")))</f>
        <v/>
      </c>
    </row>
    <row r="195" customFormat="false" ht="15" hidden="false" customHeight="false" outlineLevel="0" collapsed="false">
      <c r="A195" s="104"/>
      <c r="B195" s="105"/>
      <c r="C195" s="106"/>
      <c r="D195" s="104"/>
      <c r="E195" s="107"/>
      <c r="F195" s="105"/>
      <c r="G195" s="104"/>
      <c r="H195" s="108"/>
      <c r="I195" s="109"/>
      <c r="J195" s="110"/>
      <c r="K195" s="111" t="str">
        <f aca="false">IF(H195="","",H195+IF(OR(D195="Micro",D195="Small"),MIN(IFERROR(VALUE(LEFT(G195,FIND(" ",G195)-1)),IF(G195="Advance",0,0)),45),IFERROR(VALUE(LEFT(G195,FIND(" ",G195)-1)),IF(G195="Advance",0,0))))</f>
        <v/>
      </c>
      <c r="L195" s="108"/>
      <c r="M195" s="38" t="str">
        <f aca="true">IF(A195="","",IF(H195&lt;&gt;"",IF(H195&gt;F195,"Received late","Received"),IF(TODAY()&gt;F195,"OVERDUE","Pending")))</f>
        <v/>
      </c>
      <c r="N195" s="38" t="str">
        <f aca="true">IF(OR(A195="",H195=""),"",IF(L195&lt;&gt;"","Paid",IF(TODAY()&gt;K195,IF(OR(D195="Micro",D195="Small"),"OVERDUE – MSME","OVERDUE"),"Due in "&amp;(K195-TODAY())&amp;" days")))</f>
        <v/>
      </c>
    </row>
    <row r="196" customFormat="false" ht="15" hidden="false" customHeight="false" outlineLevel="0" collapsed="false">
      <c r="A196" s="104"/>
      <c r="B196" s="105"/>
      <c r="C196" s="106"/>
      <c r="D196" s="104"/>
      <c r="E196" s="107"/>
      <c r="F196" s="105"/>
      <c r="G196" s="104"/>
      <c r="H196" s="108"/>
      <c r="I196" s="109"/>
      <c r="J196" s="110"/>
      <c r="K196" s="111" t="str">
        <f aca="false">IF(H196="","",H196+IF(OR(D196="Micro",D196="Small"),MIN(IFERROR(VALUE(LEFT(G196,FIND(" ",G196)-1)),IF(G196="Advance",0,0)),45),IFERROR(VALUE(LEFT(G196,FIND(" ",G196)-1)),IF(G196="Advance",0,0))))</f>
        <v/>
      </c>
      <c r="L196" s="108"/>
      <c r="M196" s="38" t="str">
        <f aca="true">IF(A196="","",IF(H196&lt;&gt;"",IF(H196&gt;F196,"Received late","Received"),IF(TODAY()&gt;F196,"OVERDUE","Pending")))</f>
        <v/>
      </c>
      <c r="N196" s="38" t="str">
        <f aca="true">IF(OR(A196="",H196=""),"",IF(L196&lt;&gt;"","Paid",IF(TODAY()&gt;K196,IF(OR(D196="Micro",D196="Small"),"OVERDUE – MSME","OVERDUE"),"Due in "&amp;(K196-TODAY())&amp;" days")))</f>
        <v/>
      </c>
    </row>
    <row r="197" customFormat="false" ht="15" hidden="false" customHeight="false" outlineLevel="0" collapsed="false">
      <c r="A197" s="104"/>
      <c r="B197" s="105"/>
      <c r="C197" s="106"/>
      <c r="D197" s="104"/>
      <c r="E197" s="107"/>
      <c r="F197" s="105"/>
      <c r="G197" s="104"/>
      <c r="H197" s="108"/>
      <c r="I197" s="109"/>
      <c r="J197" s="110"/>
      <c r="K197" s="111" t="str">
        <f aca="false">IF(H197="","",H197+IF(OR(D197="Micro",D197="Small"),MIN(IFERROR(VALUE(LEFT(G197,FIND(" ",G197)-1)),IF(G197="Advance",0,0)),45),IFERROR(VALUE(LEFT(G197,FIND(" ",G197)-1)),IF(G197="Advance",0,0))))</f>
        <v/>
      </c>
      <c r="L197" s="108"/>
      <c r="M197" s="38" t="str">
        <f aca="true">IF(A197="","",IF(H197&lt;&gt;"",IF(H197&gt;F197,"Received late","Received"),IF(TODAY()&gt;F197,"OVERDUE","Pending")))</f>
        <v/>
      </c>
      <c r="N197" s="38" t="str">
        <f aca="true">IF(OR(A197="",H197=""),"",IF(L197&lt;&gt;"","Paid",IF(TODAY()&gt;K197,IF(OR(D197="Micro",D197="Small"),"OVERDUE – MSME","OVERDUE"),"Due in "&amp;(K197-TODAY())&amp;" days")))</f>
        <v/>
      </c>
    </row>
    <row r="198" customFormat="false" ht="15" hidden="false" customHeight="false" outlineLevel="0" collapsed="false">
      <c r="A198" s="104"/>
      <c r="B198" s="105"/>
      <c r="C198" s="106"/>
      <c r="D198" s="104"/>
      <c r="E198" s="107"/>
      <c r="F198" s="105"/>
      <c r="G198" s="104"/>
      <c r="H198" s="108"/>
      <c r="I198" s="109"/>
      <c r="J198" s="110"/>
      <c r="K198" s="111" t="str">
        <f aca="false">IF(H198="","",H198+IF(OR(D198="Micro",D198="Small"),MIN(IFERROR(VALUE(LEFT(G198,FIND(" ",G198)-1)),IF(G198="Advance",0,0)),45),IFERROR(VALUE(LEFT(G198,FIND(" ",G198)-1)),IF(G198="Advance",0,0))))</f>
        <v/>
      </c>
      <c r="L198" s="108"/>
      <c r="M198" s="38" t="str">
        <f aca="true">IF(A198="","",IF(H198&lt;&gt;"",IF(H198&gt;F198,"Received late","Received"),IF(TODAY()&gt;F198,"OVERDUE","Pending")))</f>
        <v/>
      </c>
      <c r="N198" s="38" t="str">
        <f aca="true">IF(OR(A198="",H198=""),"",IF(L198&lt;&gt;"","Paid",IF(TODAY()&gt;K198,IF(OR(D198="Micro",D198="Small"),"OVERDUE – MSME","OVERDUE"),"Due in "&amp;(K198-TODAY())&amp;" days")))</f>
        <v/>
      </c>
    </row>
    <row r="199" customFormat="false" ht="15" hidden="false" customHeight="false" outlineLevel="0" collapsed="false">
      <c r="A199" s="104"/>
      <c r="B199" s="105"/>
      <c r="C199" s="106"/>
      <c r="D199" s="104"/>
      <c r="E199" s="107"/>
      <c r="F199" s="105"/>
      <c r="G199" s="104"/>
      <c r="H199" s="108"/>
      <c r="I199" s="109"/>
      <c r="J199" s="110"/>
      <c r="K199" s="111" t="str">
        <f aca="false">IF(H199="","",H199+IF(OR(D199="Micro",D199="Small"),MIN(IFERROR(VALUE(LEFT(G199,FIND(" ",G199)-1)),IF(G199="Advance",0,0)),45),IFERROR(VALUE(LEFT(G199,FIND(" ",G199)-1)),IF(G199="Advance",0,0))))</f>
        <v/>
      </c>
      <c r="L199" s="108"/>
      <c r="M199" s="38" t="str">
        <f aca="true">IF(A199="","",IF(H199&lt;&gt;"",IF(H199&gt;F199,"Received late","Received"),IF(TODAY()&gt;F199,"OVERDUE","Pending")))</f>
        <v/>
      </c>
      <c r="N199" s="38" t="str">
        <f aca="true">IF(OR(A199="",H199=""),"",IF(L199&lt;&gt;"","Paid",IF(TODAY()&gt;K199,IF(OR(D199="Micro",D199="Small"),"OVERDUE – MSME","OVERDUE"),"Due in "&amp;(K199-TODAY())&amp;" days")))</f>
        <v/>
      </c>
    </row>
    <row r="200" customFormat="false" ht="15" hidden="false" customHeight="false" outlineLevel="0" collapsed="false">
      <c r="A200" s="104"/>
      <c r="B200" s="105"/>
      <c r="C200" s="106"/>
      <c r="D200" s="104"/>
      <c r="E200" s="107"/>
      <c r="F200" s="105"/>
      <c r="G200" s="104"/>
      <c r="H200" s="108"/>
      <c r="I200" s="109"/>
      <c r="J200" s="110"/>
      <c r="K200" s="111" t="str">
        <f aca="false">IF(H200="","",H200+IF(OR(D200="Micro",D200="Small"),MIN(IFERROR(VALUE(LEFT(G200,FIND(" ",G200)-1)),IF(G200="Advance",0,0)),45),IFERROR(VALUE(LEFT(G200,FIND(" ",G200)-1)),IF(G200="Advance",0,0))))</f>
        <v/>
      </c>
      <c r="L200" s="108"/>
      <c r="M200" s="38" t="str">
        <f aca="true">IF(A200="","",IF(H200&lt;&gt;"",IF(H200&gt;F200,"Received late","Received"),IF(TODAY()&gt;F200,"OVERDUE","Pending")))</f>
        <v/>
      </c>
      <c r="N200" s="38" t="str">
        <f aca="true">IF(OR(A200="",H200=""),"",IF(L200&lt;&gt;"","Paid",IF(TODAY()&gt;K200,IF(OR(D200="Micro",D200="Small"),"OVERDUE – MSME","OVERDUE"),"Due in "&amp;(K200-TODAY())&amp;" days")))</f>
        <v/>
      </c>
    </row>
    <row r="201" customFormat="false" ht="15" hidden="false" customHeight="false" outlineLevel="0" collapsed="false">
      <c r="A201" s="104"/>
      <c r="B201" s="105"/>
      <c r="C201" s="106"/>
      <c r="D201" s="104"/>
      <c r="E201" s="107"/>
      <c r="F201" s="105"/>
      <c r="G201" s="104"/>
      <c r="H201" s="108"/>
      <c r="I201" s="109"/>
      <c r="J201" s="110"/>
      <c r="K201" s="111" t="str">
        <f aca="false">IF(H201="","",H201+IF(OR(D201="Micro",D201="Small"),MIN(IFERROR(VALUE(LEFT(G201,FIND(" ",G201)-1)),IF(G201="Advance",0,0)),45),IFERROR(VALUE(LEFT(G201,FIND(" ",G201)-1)),IF(G201="Advance",0,0))))</f>
        <v/>
      </c>
      <c r="L201" s="108"/>
      <c r="M201" s="38" t="str">
        <f aca="true">IF(A201="","",IF(H201&lt;&gt;"",IF(H201&gt;F201,"Received late","Received"),IF(TODAY()&gt;F201,"OVERDUE","Pending")))</f>
        <v/>
      </c>
      <c r="N201" s="38" t="str">
        <f aca="true">IF(OR(A201="",H201=""),"",IF(L201&lt;&gt;"","Paid",IF(TODAY()&gt;K201,IF(OR(D201="Micro",D201="Small"),"OVERDUE – MSME","OVERDUE"),"Due in "&amp;(K201-TODAY())&amp;" days")))</f>
        <v/>
      </c>
    </row>
    <row r="202" customFormat="false" ht="15" hidden="false" customHeight="false" outlineLevel="0" collapsed="false">
      <c r="A202" s="104"/>
      <c r="B202" s="105"/>
      <c r="C202" s="106"/>
      <c r="D202" s="104"/>
      <c r="E202" s="107"/>
      <c r="F202" s="105"/>
      <c r="G202" s="104"/>
      <c r="H202" s="108"/>
      <c r="I202" s="109"/>
      <c r="J202" s="110"/>
      <c r="K202" s="111" t="str">
        <f aca="false">IF(H202="","",H202+IF(OR(D202="Micro",D202="Small"),MIN(IFERROR(VALUE(LEFT(G202,FIND(" ",G202)-1)),IF(G202="Advance",0,0)),45),IFERROR(VALUE(LEFT(G202,FIND(" ",G202)-1)),IF(G202="Advance",0,0))))</f>
        <v/>
      </c>
      <c r="L202" s="108"/>
      <c r="M202" s="38" t="str">
        <f aca="true">IF(A202="","",IF(H202&lt;&gt;"",IF(H202&gt;F202,"Received late","Received"),IF(TODAY()&gt;F202,"OVERDUE","Pending")))</f>
        <v/>
      </c>
      <c r="N202" s="38" t="str">
        <f aca="true">IF(OR(A202="",H202=""),"",IF(L202&lt;&gt;"","Paid",IF(TODAY()&gt;K202,IF(OR(D202="Micro",D202="Small"),"OVERDUE – MSME","OVERDUE"),"Due in "&amp;(K202-TODAY())&amp;" days")))</f>
        <v/>
      </c>
    </row>
    <row r="203" customFormat="false" ht="15" hidden="false" customHeight="false" outlineLevel="0" collapsed="false">
      <c r="A203" s="104"/>
      <c r="B203" s="105"/>
      <c r="C203" s="106"/>
      <c r="D203" s="104"/>
      <c r="E203" s="107"/>
      <c r="F203" s="105"/>
      <c r="G203" s="104"/>
      <c r="H203" s="108"/>
      <c r="I203" s="109"/>
      <c r="J203" s="110"/>
      <c r="K203" s="111" t="str">
        <f aca="false">IF(H203="","",H203+IF(OR(D203="Micro",D203="Small"),MIN(IFERROR(VALUE(LEFT(G203,FIND(" ",G203)-1)),IF(G203="Advance",0,0)),45),IFERROR(VALUE(LEFT(G203,FIND(" ",G203)-1)),IF(G203="Advance",0,0))))</f>
        <v/>
      </c>
      <c r="L203" s="108"/>
      <c r="M203" s="38" t="str">
        <f aca="true">IF(A203="","",IF(H203&lt;&gt;"",IF(H203&gt;F203,"Received late","Received"),IF(TODAY()&gt;F203,"OVERDUE","Pending")))</f>
        <v/>
      </c>
      <c r="N203" s="38" t="str">
        <f aca="true">IF(OR(A203="",H203=""),"",IF(L203&lt;&gt;"","Paid",IF(TODAY()&gt;K203,IF(OR(D203="Micro",D203="Small"),"OVERDUE – MSME","OVERDUE"),"Due in "&amp;(K203-TODAY())&amp;" days")))</f>
        <v/>
      </c>
    </row>
    <row r="204" customFormat="false" ht="15" hidden="false" customHeight="false" outlineLevel="0" collapsed="false">
      <c r="A204" s="104"/>
      <c r="B204" s="105"/>
      <c r="C204" s="106"/>
      <c r="D204" s="104"/>
      <c r="E204" s="107"/>
      <c r="F204" s="105"/>
      <c r="G204" s="104"/>
      <c r="H204" s="108"/>
      <c r="I204" s="109"/>
      <c r="J204" s="110"/>
      <c r="K204" s="111" t="str">
        <f aca="false">IF(H204="","",H204+IF(OR(D204="Micro",D204="Small"),MIN(IFERROR(VALUE(LEFT(G204,FIND(" ",G204)-1)),IF(G204="Advance",0,0)),45),IFERROR(VALUE(LEFT(G204,FIND(" ",G204)-1)),IF(G204="Advance",0,0))))</f>
        <v/>
      </c>
      <c r="L204" s="108"/>
      <c r="M204" s="38" t="str">
        <f aca="true">IF(A204="","",IF(H204&lt;&gt;"",IF(H204&gt;F204,"Received late","Received"),IF(TODAY()&gt;F204,"OVERDUE","Pending")))</f>
        <v/>
      </c>
      <c r="N204" s="38" t="str">
        <f aca="true">IF(OR(A204="",H204=""),"",IF(L204&lt;&gt;"","Paid",IF(TODAY()&gt;K204,IF(OR(D204="Micro",D204="Small"),"OVERDUE – MSME","OVERDUE"),"Due in "&amp;(K204-TODAY())&amp;" days")))</f>
        <v/>
      </c>
    </row>
  </sheetData>
  <autoFilter ref="A4:N204"/>
  <mergeCells count="2">
    <mergeCell ref="A2:N2"/>
    <mergeCell ref="A3:N3"/>
  </mergeCells>
  <conditionalFormatting sqref="M5:M204">
    <cfRule type="expression" priority="2" aboveAverage="0" equalAverage="0" bottom="0" percent="0" rank="0" text="" dxfId="12">
      <formula>LEFT(M5,7)="OVERDUE"</formula>
    </cfRule>
    <cfRule type="expression" priority="3" aboveAverage="0" equalAverage="0" bottom="0" percent="0" rank="0" text="" dxfId="2">
      <formula>OR(M5="Received",M5="Paid")</formula>
    </cfRule>
    <cfRule type="expression" priority="4" aboveAverage="0" equalAverage="0" bottom="0" percent="0" rank="0" text="" dxfId="13">
      <formula>OR(M5="Received late",LEFT(M5,3)="Due")</formula>
    </cfRule>
  </conditionalFormatting>
  <conditionalFormatting sqref="N5:N204">
    <cfRule type="expression" priority="5" aboveAverage="0" equalAverage="0" bottom="0" percent="0" rank="0" text="" dxfId="12">
      <formula>LEFT(N5,7)="OVERDUE"</formula>
    </cfRule>
    <cfRule type="expression" priority="6" aboveAverage="0" equalAverage="0" bottom="0" percent="0" rank="0" text="" dxfId="2">
      <formula>OR(N5="Received",N5="Paid")</formula>
    </cfRule>
    <cfRule type="expression" priority="7" aboveAverage="0" equalAverage="0" bottom="0" percent="0" rank="0" text="" dxfId="13">
      <formula>OR(N5="Received late",LEFT(N5,3)="Due")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2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197</v>
      </c>
      <c r="B2" s="0" t="s">
        <v>198</v>
      </c>
      <c r="D2" s="0" t="n">
        <v>0</v>
      </c>
      <c r="F2" s="0" t="s">
        <v>199</v>
      </c>
      <c r="G2" s="0" t="s">
        <v>108</v>
      </c>
      <c r="H2" s="0" t="s">
        <v>200</v>
      </c>
      <c r="I2" s="0" t="s">
        <v>94</v>
      </c>
      <c r="J2" s="0" t="n">
        <v>0</v>
      </c>
      <c r="K2" s="0" t="s">
        <v>201</v>
      </c>
    </row>
    <row r="3" customFormat="false" ht="15" hidden="false" customHeight="false" outlineLevel="0" collapsed="false">
      <c r="A3" s="0" t="s">
        <v>202</v>
      </c>
      <c r="B3" s="0" t="s">
        <v>203</v>
      </c>
      <c r="D3" s="0" t="n">
        <v>0.0025</v>
      </c>
      <c r="F3" s="0" t="s">
        <v>204</v>
      </c>
      <c r="G3" s="0" t="s">
        <v>105</v>
      </c>
      <c r="H3" s="0" t="s">
        <v>205</v>
      </c>
      <c r="I3" s="0" t="s">
        <v>81</v>
      </c>
      <c r="J3" s="0" t="n">
        <v>1</v>
      </c>
      <c r="K3" s="0" t="s">
        <v>206</v>
      </c>
    </row>
    <row r="4" customFormat="false" ht="15" hidden="false" customHeight="false" outlineLevel="0" collapsed="false">
      <c r="A4" s="0" t="s">
        <v>53</v>
      </c>
      <c r="B4" s="0" t="s">
        <v>207</v>
      </c>
      <c r="D4" s="0" t="n">
        <v>0.03</v>
      </c>
      <c r="G4" s="0" t="s">
        <v>208</v>
      </c>
      <c r="H4" s="0" t="s">
        <v>209</v>
      </c>
      <c r="I4" s="0" t="s">
        <v>210</v>
      </c>
      <c r="J4" s="0" t="n">
        <v>2</v>
      </c>
      <c r="K4" s="0" t="s">
        <v>211</v>
      </c>
    </row>
    <row r="5" customFormat="false" ht="15" hidden="false" customHeight="false" outlineLevel="0" collapsed="false">
      <c r="A5" s="0" t="s">
        <v>212</v>
      </c>
      <c r="B5" s="0" t="s">
        <v>213</v>
      </c>
      <c r="D5" s="0" t="n">
        <v>0.05</v>
      </c>
      <c r="G5" s="0" t="s">
        <v>113</v>
      </c>
      <c r="H5" s="0" t="s">
        <v>95</v>
      </c>
      <c r="I5" s="0" t="s">
        <v>88</v>
      </c>
      <c r="J5" s="0" t="n">
        <v>3</v>
      </c>
      <c r="K5" s="0" t="s">
        <v>214</v>
      </c>
    </row>
    <row r="6" customFormat="false" ht="15" hidden="false" customHeight="false" outlineLevel="0" collapsed="false">
      <c r="A6" s="0" t="s">
        <v>215</v>
      </c>
      <c r="B6" s="0" t="s">
        <v>216</v>
      </c>
      <c r="D6" s="0" t="n">
        <v>0.18</v>
      </c>
      <c r="G6" s="0" t="s">
        <v>217</v>
      </c>
      <c r="H6" s="0" t="s">
        <v>82</v>
      </c>
      <c r="J6" s="0" t="n">
        <v>4</v>
      </c>
      <c r="K6" s="0" t="s">
        <v>218</v>
      </c>
    </row>
    <row r="7" customFormat="false" ht="15" hidden="false" customHeight="false" outlineLevel="0" collapsed="false">
      <c r="A7" s="0" t="s">
        <v>86</v>
      </c>
      <c r="B7" s="0" t="s">
        <v>219</v>
      </c>
      <c r="D7" s="0" t="n">
        <v>0.4</v>
      </c>
      <c r="G7" s="0" t="s">
        <v>220</v>
      </c>
      <c r="H7" s="0" t="s">
        <v>89</v>
      </c>
      <c r="J7" s="0" t="n">
        <v>5</v>
      </c>
      <c r="K7" s="0" t="s">
        <v>221</v>
      </c>
    </row>
    <row r="8" customFormat="false" ht="15" hidden="false" customHeight="false" outlineLevel="0" collapsed="false">
      <c r="A8" s="0" t="s">
        <v>222</v>
      </c>
      <c r="B8" s="0" t="s">
        <v>223</v>
      </c>
      <c r="G8" s="0" t="s">
        <v>224</v>
      </c>
      <c r="H8" s="0" t="s">
        <v>225</v>
      </c>
      <c r="J8" s="0" t="n">
        <v>6</v>
      </c>
      <c r="K8" s="0" t="s">
        <v>226</v>
      </c>
    </row>
    <row r="9" customFormat="false" ht="15" hidden="false" customHeight="false" outlineLevel="0" collapsed="false">
      <c r="A9" s="0" t="s">
        <v>227</v>
      </c>
      <c r="B9" s="0" t="s">
        <v>228</v>
      </c>
      <c r="G9" s="0" t="s">
        <v>229</v>
      </c>
      <c r="J9" s="0" t="n">
        <v>7</v>
      </c>
      <c r="K9" s="0" t="s">
        <v>230</v>
      </c>
    </row>
    <row r="10" customFormat="false" ht="15" hidden="false" customHeight="false" outlineLevel="0" collapsed="false">
      <c r="A10" s="0" t="s">
        <v>231</v>
      </c>
      <c r="B10" s="0" t="s">
        <v>232</v>
      </c>
      <c r="G10" s="0" t="s">
        <v>233</v>
      </c>
      <c r="J10" s="0" t="n">
        <v>8</v>
      </c>
      <c r="K10" s="0" t="s">
        <v>234</v>
      </c>
    </row>
    <row r="11" customFormat="false" ht="15" hidden="false" customHeight="false" outlineLevel="0" collapsed="false">
      <c r="A11" s="0" t="s">
        <v>235</v>
      </c>
      <c r="B11" s="0" t="s">
        <v>236</v>
      </c>
      <c r="G11" s="0" t="s">
        <v>237</v>
      </c>
      <c r="J11" s="0" t="n">
        <v>9</v>
      </c>
      <c r="K11" s="0" t="s">
        <v>238</v>
      </c>
    </row>
    <row r="12" customFormat="false" ht="15" hidden="false" customHeight="false" outlineLevel="0" collapsed="false">
      <c r="A12" s="0" t="s">
        <v>239</v>
      </c>
      <c r="B12" s="0" t="s">
        <v>240</v>
      </c>
      <c r="G12" s="0" t="s">
        <v>241</v>
      </c>
      <c r="J12" s="0" t="n">
        <v>10</v>
      </c>
      <c r="K12" s="0" t="s">
        <v>242</v>
      </c>
    </row>
    <row r="13" customFormat="false" ht="15" hidden="false" customHeight="false" outlineLevel="0" collapsed="false">
      <c r="A13" s="0" t="s">
        <v>243</v>
      </c>
      <c r="B13" s="0" t="s">
        <v>244</v>
      </c>
      <c r="G13" s="0" t="s">
        <v>116</v>
      </c>
      <c r="J13" s="0" t="n">
        <v>11</v>
      </c>
      <c r="K13" s="0" t="s">
        <v>245</v>
      </c>
    </row>
    <row r="14" customFormat="false" ht="15" hidden="false" customHeight="false" outlineLevel="0" collapsed="false">
      <c r="A14" s="0" t="s">
        <v>246</v>
      </c>
      <c r="B14" s="0" t="s">
        <v>247</v>
      </c>
      <c r="J14" s="0" t="n">
        <v>12</v>
      </c>
      <c r="K14" s="0" t="s">
        <v>248</v>
      </c>
    </row>
    <row r="15" customFormat="false" ht="15" hidden="false" customHeight="false" outlineLevel="0" collapsed="false">
      <c r="A15" s="0" t="s">
        <v>249</v>
      </c>
      <c r="B15" s="0" t="s">
        <v>250</v>
      </c>
      <c r="J15" s="0" t="n">
        <v>13</v>
      </c>
      <c r="K15" s="0" t="s">
        <v>251</v>
      </c>
    </row>
    <row r="16" customFormat="false" ht="15" hidden="false" customHeight="false" outlineLevel="0" collapsed="false">
      <c r="A16" s="0" t="s">
        <v>252</v>
      </c>
      <c r="B16" s="0" t="s">
        <v>253</v>
      </c>
      <c r="J16" s="0" t="n">
        <v>14</v>
      </c>
      <c r="K16" s="0" t="s">
        <v>254</v>
      </c>
    </row>
    <row r="17" customFormat="false" ht="15" hidden="false" customHeight="false" outlineLevel="0" collapsed="false">
      <c r="A17" s="0" t="s">
        <v>255</v>
      </c>
      <c r="B17" s="0" t="s">
        <v>256</v>
      </c>
      <c r="J17" s="0" t="n">
        <v>15</v>
      </c>
      <c r="K17" s="0" t="s">
        <v>257</v>
      </c>
    </row>
    <row r="18" customFormat="false" ht="15" hidden="false" customHeight="false" outlineLevel="0" collapsed="false">
      <c r="A18" s="0" t="s">
        <v>258</v>
      </c>
      <c r="B18" s="0" t="s">
        <v>259</v>
      </c>
      <c r="J18" s="0" t="n">
        <v>16</v>
      </c>
      <c r="K18" s="0" t="s">
        <v>260</v>
      </c>
    </row>
    <row r="19" customFormat="false" ht="15" hidden="false" customHeight="false" outlineLevel="0" collapsed="false">
      <c r="A19" s="0" t="s">
        <v>261</v>
      </c>
      <c r="B19" s="0" t="s">
        <v>262</v>
      </c>
      <c r="J19" s="0" t="n">
        <v>17</v>
      </c>
      <c r="K19" s="0" t="s">
        <v>263</v>
      </c>
    </row>
    <row r="20" customFormat="false" ht="15" hidden="false" customHeight="false" outlineLevel="0" collapsed="false">
      <c r="A20" s="0" t="s">
        <v>264</v>
      </c>
      <c r="B20" s="0" t="s">
        <v>265</v>
      </c>
      <c r="J20" s="0" t="n">
        <v>18</v>
      </c>
      <c r="K20" s="0" t="s">
        <v>266</v>
      </c>
    </row>
    <row r="21" customFormat="false" ht="15" hidden="false" customHeight="false" outlineLevel="0" collapsed="false">
      <c r="A21" s="0" t="s">
        <v>267</v>
      </c>
      <c r="B21" s="0" t="s">
        <v>268</v>
      </c>
      <c r="J21" s="0" t="n">
        <v>19</v>
      </c>
      <c r="K21" s="0" t="s">
        <v>269</v>
      </c>
    </row>
    <row r="22" customFormat="false" ht="15" hidden="false" customHeight="false" outlineLevel="0" collapsed="false">
      <c r="A22" s="0" t="s">
        <v>270</v>
      </c>
      <c r="B22" s="0" t="s">
        <v>271</v>
      </c>
      <c r="J22" s="0" t="n">
        <v>20</v>
      </c>
      <c r="K22" s="0" t="s">
        <v>272</v>
      </c>
    </row>
    <row r="23" customFormat="false" ht="15" hidden="false" customHeight="false" outlineLevel="0" collapsed="false">
      <c r="A23" s="0" t="s">
        <v>273</v>
      </c>
      <c r="B23" s="0" t="s">
        <v>274</v>
      </c>
      <c r="J23" s="0" t="n">
        <v>21</v>
      </c>
      <c r="K23" s="0" t="s">
        <v>275</v>
      </c>
    </row>
    <row r="24" customFormat="false" ht="15" hidden="false" customHeight="false" outlineLevel="0" collapsed="false">
      <c r="A24" s="0" t="s">
        <v>276</v>
      </c>
      <c r="B24" s="0" t="s">
        <v>277</v>
      </c>
      <c r="J24" s="0" t="n">
        <v>22</v>
      </c>
      <c r="K24" s="0" t="s">
        <v>278</v>
      </c>
    </row>
    <row r="25" customFormat="false" ht="15" hidden="false" customHeight="false" outlineLevel="0" collapsed="false">
      <c r="A25" s="0" t="s">
        <v>279</v>
      </c>
      <c r="B25" s="0" t="s">
        <v>280</v>
      </c>
      <c r="J25" s="0" t="n">
        <v>23</v>
      </c>
      <c r="K25" s="0" t="s">
        <v>281</v>
      </c>
    </row>
    <row r="26" customFormat="false" ht="15" hidden="false" customHeight="false" outlineLevel="0" collapsed="false">
      <c r="A26" s="0" t="s">
        <v>282</v>
      </c>
      <c r="B26" s="0" t="s">
        <v>283</v>
      </c>
      <c r="J26" s="0" t="n">
        <v>24</v>
      </c>
      <c r="K26" s="0" t="s">
        <v>284</v>
      </c>
    </row>
    <row r="27" customFormat="false" ht="15" hidden="false" customHeight="false" outlineLevel="0" collapsed="false">
      <c r="A27" s="0" t="s">
        <v>285</v>
      </c>
      <c r="B27" s="0" t="s">
        <v>286</v>
      </c>
      <c r="J27" s="0" t="n">
        <v>25</v>
      </c>
      <c r="K27" s="0" t="s">
        <v>287</v>
      </c>
    </row>
    <row r="28" customFormat="false" ht="15" hidden="false" customHeight="false" outlineLevel="0" collapsed="false">
      <c r="A28" s="0" t="s">
        <v>288</v>
      </c>
      <c r="B28" s="0" t="s">
        <v>289</v>
      </c>
      <c r="J28" s="0" t="n">
        <v>26</v>
      </c>
      <c r="K28" s="0" t="s">
        <v>290</v>
      </c>
    </row>
    <row r="29" customFormat="false" ht="15" hidden="false" customHeight="false" outlineLevel="0" collapsed="false">
      <c r="A29" s="0" t="s">
        <v>291</v>
      </c>
      <c r="B29" s="0" t="s">
        <v>292</v>
      </c>
      <c r="J29" s="0" t="n">
        <v>27</v>
      </c>
      <c r="K29" s="0" t="s">
        <v>293</v>
      </c>
    </row>
    <row r="30" customFormat="false" ht="15" hidden="false" customHeight="false" outlineLevel="0" collapsed="false">
      <c r="A30" s="0" t="s">
        <v>294</v>
      </c>
      <c r="B30" s="0" t="s">
        <v>295</v>
      </c>
      <c r="J30" s="0" t="n">
        <v>28</v>
      </c>
      <c r="K30" s="0" t="s">
        <v>296</v>
      </c>
    </row>
    <row r="31" customFormat="false" ht="15" hidden="false" customHeight="false" outlineLevel="0" collapsed="false">
      <c r="A31" s="0" t="s">
        <v>297</v>
      </c>
      <c r="B31" s="0" t="s">
        <v>298</v>
      </c>
      <c r="J31" s="0" t="n">
        <v>29</v>
      </c>
      <c r="K31" s="0" t="s">
        <v>299</v>
      </c>
    </row>
    <row r="32" customFormat="false" ht="15" hidden="false" customHeight="false" outlineLevel="0" collapsed="false">
      <c r="A32" s="0" t="s">
        <v>300</v>
      </c>
      <c r="B32" s="0" t="s">
        <v>301</v>
      </c>
      <c r="J32" s="0" t="n">
        <v>30</v>
      </c>
      <c r="K32" s="0" t="s">
        <v>302</v>
      </c>
    </row>
    <row r="33" customFormat="false" ht="15" hidden="false" customHeight="false" outlineLevel="0" collapsed="false">
      <c r="A33" s="0" t="s">
        <v>303</v>
      </c>
      <c r="B33" s="0" t="s">
        <v>304</v>
      </c>
      <c r="J33" s="0" t="n">
        <v>31</v>
      </c>
      <c r="K33" s="0" t="s">
        <v>305</v>
      </c>
    </row>
    <row r="34" customFormat="false" ht="15" hidden="false" customHeight="false" outlineLevel="0" collapsed="false">
      <c r="A34" s="0" t="s">
        <v>306</v>
      </c>
      <c r="B34" s="0" t="s">
        <v>307</v>
      </c>
      <c r="J34" s="0" t="n">
        <v>32</v>
      </c>
      <c r="K34" s="0" t="s">
        <v>308</v>
      </c>
    </row>
    <row r="35" customFormat="false" ht="15" hidden="false" customHeight="false" outlineLevel="0" collapsed="false">
      <c r="A35" s="0" t="s">
        <v>309</v>
      </c>
      <c r="B35" s="0" t="s">
        <v>310</v>
      </c>
      <c r="J35" s="0" t="n">
        <v>33</v>
      </c>
      <c r="K35" s="0" t="s">
        <v>311</v>
      </c>
    </row>
    <row r="36" customFormat="false" ht="15" hidden="false" customHeight="false" outlineLevel="0" collapsed="false">
      <c r="A36" s="0" t="s">
        <v>312</v>
      </c>
      <c r="B36" s="0" t="s">
        <v>313</v>
      </c>
      <c r="J36" s="0" t="n">
        <v>34</v>
      </c>
      <c r="K36" s="0" t="s">
        <v>314</v>
      </c>
    </row>
    <row r="37" customFormat="false" ht="15" hidden="false" customHeight="false" outlineLevel="0" collapsed="false">
      <c r="A37" s="0" t="s">
        <v>315</v>
      </c>
      <c r="B37" s="0" t="s">
        <v>316</v>
      </c>
      <c r="J37" s="0" t="n">
        <v>35</v>
      </c>
      <c r="K37" s="0" t="s">
        <v>317</v>
      </c>
    </row>
    <row r="38" customFormat="false" ht="15" hidden="false" customHeight="false" outlineLevel="0" collapsed="false">
      <c r="A38" s="0" t="s">
        <v>318</v>
      </c>
      <c r="B38" s="0" t="s">
        <v>319</v>
      </c>
      <c r="J38" s="0" t="n">
        <v>36</v>
      </c>
      <c r="K38" s="0" t="s">
        <v>320</v>
      </c>
    </row>
    <row r="39" customFormat="false" ht="15" hidden="false" customHeight="false" outlineLevel="0" collapsed="false">
      <c r="J39" s="0" t="n">
        <v>37</v>
      </c>
      <c r="K39" s="0" t="s">
        <v>321</v>
      </c>
    </row>
    <row r="40" customFormat="false" ht="15" hidden="false" customHeight="false" outlineLevel="0" collapsed="false">
      <c r="J40" s="0" t="n">
        <v>38</v>
      </c>
      <c r="K40" s="0" t="s">
        <v>322</v>
      </c>
    </row>
    <row r="41" customFormat="false" ht="15" hidden="false" customHeight="false" outlineLevel="0" collapsed="false">
      <c r="J41" s="0" t="n">
        <v>39</v>
      </c>
      <c r="K41" s="0" t="s">
        <v>323</v>
      </c>
    </row>
    <row r="42" customFormat="false" ht="15" hidden="false" customHeight="false" outlineLevel="0" collapsed="false">
      <c r="J42" s="0" t="n">
        <v>40</v>
      </c>
      <c r="K42" s="0" t="s">
        <v>324</v>
      </c>
    </row>
    <row r="43" customFormat="false" ht="15" hidden="false" customHeight="false" outlineLevel="0" collapsed="false">
      <c r="J43" s="0" t="n">
        <v>41</v>
      </c>
      <c r="K43" s="0" t="s">
        <v>325</v>
      </c>
    </row>
    <row r="44" customFormat="false" ht="15" hidden="false" customHeight="false" outlineLevel="0" collapsed="false">
      <c r="J44" s="0" t="n">
        <v>42</v>
      </c>
      <c r="K44" s="0" t="s">
        <v>326</v>
      </c>
    </row>
    <row r="45" customFormat="false" ht="15" hidden="false" customHeight="false" outlineLevel="0" collapsed="false">
      <c r="J45" s="0" t="n">
        <v>43</v>
      </c>
      <c r="K45" s="0" t="s">
        <v>327</v>
      </c>
    </row>
    <row r="46" customFormat="false" ht="15" hidden="false" customHeight="false" outlineLevel="0" collapsed="false">
      <c r="J46" s="0" t="n">
        <v>44</v>
      </c>
      <c r="K46" s="0" t="s">
        <v>328</v>
      </c>
    </row>
    <row r="47" customFormat="false" ht="15" hidden="false" customHeight="false" outlineLevel="0" collapsed="false">
      <c r="J47" s="0" t="n">
        <v>45</v>
      </c>
      <c r="K47" s="0" t="s">
        <v>329</v>
      </c>
    </row>
    <row r="48" customFormat="false" ht="15" hidden="false" customHeight="false" outlineLevel="0" collapsed="false">
      <c r="J48" s="0" t="n">
        <v>46</v>
      </c>
      <c r="K48" s="0" t="s">
        <v>330</v>
      </c>
    </row>
    <row r="49" customFormat="false" ht="15" hidden="false" customHeight="false" outlineLevel="0" collapsed="false">
      <c r="J49" s="0" t="n">
        <v>47</v>
      </c>
      <c r="K49" s="0" t="s">
        <v>331</v>
      </c>
    </row>
    <row r="50" customFormat="false" ht="15" hidden="false" customHeight="false" outlineLevel="0" collapsed="false">
      <c r="J50" s="0" t="n">
        <v>48</v>
      </c>
      <c r="K50" s="0" t="s">
        <v>332</v>
      </c>
    </row>
    <row r="51" customFormat="false" ht="15" hidden="false" customHeight="false" outlineLevel="0" collapsed="false">
      <c r="J51" s="0" t="n">
        <v>49</v>
      </c>
      <c r="K51" s="0" t="s">
        <v>333</v>
      </c>
    </row>
    <row r="52" customFormat="false" ht="15" hidden="false" customHeight="false" outlineLevel="0" collapsed="false">
      <c r="J52" s="0" t="n">
        <v>50</v>
      </c>
      <c r="K52" s="0" t="s">
        <v>334</v>
      </c>
    </row>
    <row r="53" customFormat="false" ht="15" hidden="false" customHeight="false" outlineLevel="0" collapsed="false">
      <c r="J53" s="0" t="n">
        <v>51</v>
      </c>
      <c r="K53" s="0" t="s">
        <v>335</v>
      </c>
    </row>
    <row r="54" customFormat="false" ht="15" hidden="false" customHeight="false" outlineLevel="0" collapsed="false">
      <c r="J54" s="0" t="n">
        <v>52</v>
      </c>
      <c r="K54" s="0" t="s">
        <v>336</v>
      </c>
    </row>
    <row r="55" customFormat="false" ht="15" hidden="false" customHeight="false" outlineLevel="0" collapsed="false">
      <c r="J55" s="0" t="n">
        <v>53</v>
      </c>
      <c r="K55" s="0" t="s">
        <v>337</v>
      </c>
    </row>
    <row r="56" customFormat="false" ht="15" hidden="false" customHeight="false" outlineLevel="0" collapsed="false">
      <c r="J56" s="0" t="n">
        <v>54</v>
      </c>
      <c r="K56" s="0" t="s">
        <v>338</v>
      </c>
    </row>
    <row r="57" customFormat="false" ht="15" hidden="false" customHeight="false" outlineLevel="0" collapsed="false">
      <c r="J57" s="0" t="n">
        <v>55</v>
      </c>
      <c r="K57" s="0" t="s">
        <v>339</v>
      </c>
    </row>
    <row r="58" customFormat="false" ht="15" hidden="false" customHeight="false" outlineLevel="0" collapsed="false">
      <c r="J58" s="0" t="n">
        <v>56</v>
      </c>
      <c r="K58" s="0" t="s">
        <v>340</v>
      </c>
    </row>
    <row r="59" customFormat="false" ht="15" hidden="false" customHeight="false" outlineLevel="0" collapsed="false">
      <c r="J59" s="0" t="n">
        <v>57</v>
      </c>
      <c r="K59" s="0" t="s">
        <v>341</v>
      </c>
    </row>
    <row r="60" customFormat="false" ht="15" hidden="false" customHeight="false" outlineLevel="0" collapsed="false">
      <c r="J60" s="0" t="n">
        <v>58</v>
      </c>
      <c r="K60" s="0" t="s">
        <v>342</v>
      </c>
    </row>
    <row r="61" customFormat="false" ht="15" hidden="false" customHeight="false" outlineLevel="0" collapsed="false">
      <c r="J61" s="0" t="n">
        <v>59</v>
      </c>
      <c r="K61" s="0" t="s">
        <v>343</v>
      </c>
    </row>
    <row r="62" customFormat="false" ht="15" hidden="false" customHeight="false" outlineLevel="0" collapsed="false">
      <c r="J62" s="0" t="n">
        <v>60</v>
      </c>
      <c r="K62" s="0" t="s">
        <v>344</v>
      </c>
    </row>
    <row r="63" customFormat="false" ht="15" hidden="false" customHeight="false" outlineLevel="0" collapsed="false">
      <c r="J63" s="0" t="n">
        <v>61</v>
      </c>
      <c r="K63" s="0" t="s">
        <v>345</v>
      </c>
    </row>
    <row r="64" customFormat="false" ht="15" hidden="false" customHeight="false" outlineLevel="0" collapsed="false">
      <c r="J64" s="0" t="n">
        <v>62</v>
      </c>
      <c r="K64" s="0" t="s">
        <v>346</v>
      </c>
    </row>
    <row r="65" customFormat="false" ht="15" hidden="false" customHeight="false" outlineLevel="0" collapsed="false">
      <c r="J65" s="0" t="n">
        <v>63</v>
      </c>
      <c r="K65" s="0" t="s">
        <v>347</v>
      </c>
    </row>
    <row r="66" customFormat="false" ht="15" hidden="false" customHeight="false" outlineLevel="0" collapsed="false">
      <c r="J66" s="0" t="n">
        <v>64</v>
      </c>
      <c r="K66" s="0" t="s">
        <v>348</v>
      </c>
    </row>
    <row r="67" customFormat="false" ht="15" hidden="false" customHeight="false" outlineLevel="0" collapsed="false">
      <c r="J67" s="0" t="n">
        <v>65</v>
      </c>
      <c r="K67" s="0" t="s">
        <v>349</v>
      </c>
    </row>
    <row r="68" customFormat="false" ht="15" hidden="false" customHeight="false" outlineLevel="0" collapsed="false">
      <c r="J68" s="0" t="n">
        <v>66</v>
      </c>
      <c r="K68" s="0" t="s">
        <v>350</v>
      </c>
    </row>
    <row r="69" customFormat="false" ht="15" hidden="false" customHeight="false" outlineLevel="0" collapsed="false">
      <c r="J69" s="0" t="n">
        <v>67</v>
      </c>
      <c r="K69" s="0" t="s">
        <v>351</v>
      </c>
    </row>
    <row r="70" customFormat="false" ht="15" hidden="false" customHeight="false" outlineLevel="0" collapsed="false">
      <c r="J70" s="0" t="n">
        <v>68</v>
      </c>
      <c r="K70" s="0" t="s">
        <v>352</v>
      </c>
    </row>
    <row r="71" customFormat="false" ht="15" hidden="false" customHeight="false" outlineLevel="0" collapsed="false">
      <c r="J71" s="0" t="n">
        <v>69</v>
      </c>
      <c r="K71" s="0" t="s">
        <v>353</v>
      </c>
    </row>
    <row r="72" customFormat="false" ht="15" hidden="false" customHeight="false" outlineLevel="0" collapsed="false">
      <c r="J72" s="0" t="n">
        <v>70</v>
      </c>
      <c r="K72" s="0" t="s">
        <v>354</v>
      </c>
    </row>
    <row r="73" customFormat="false" ht="15" hidden="false" customHeight="false" outlineLevel="0" collapsed="false">
      <c r="J73" s="0" t="n">
        <v>71</v>
      </c>
      <c r="K73" s="0" t="s">
        <v>355</v>
      </c>
    </row>
    <row r="74" customFormat="false" ht="15" hidden="false" customHeight="false" outlineLevel="0" collapsed="false">
      <c r="J74" s="0" t="n">
        <v>72</v>
      </c>
      <c r="K74" s="0" t="s">
        <v>356</v>
      </c>
    </row>
    <row r="75" customFormat="false" ht="15" hidden="false" customHeight="false" outlineLevel="0" collapsed="false">
      <c r="J75" s="0" t="n">
        <v>73</v>
      </c>
      <c r="K75" s="0" t="s">
        <v>357</v>
      </c>
    </row>
    <row r="76" customFormat="false" ht="15" hidden="false" customHeight="false" outlineLevel="0" collapsed="false">
      <c r="J76" s="0" t="n">
        <v>74</v>
      </c>
      <c r="K76" s="0" t="s">
        <v>358</v>
      </c>
    </row>
    <row r="77" customFormat="false" ht="15" hidden="false" customHeight="false" outlineLevel="0" collapsed="false">
      <c r="J77" s="0" t="n">
        <v>75</v>
      </c>
      <c r="K77" s="0" t="s">
        <v>359</v>
      </c>
    </row>
    <row r="78" customFormat="false" ht="15" hidden="false" customHeight="false" outlineLevel="0" collapsed="false">
      <c r="J78" s="0" t="n">
        <v>76</v>
      </c>
      <c r="K78" s="0" t="s">
        <v>360</v>
      </c>
    </row>
    <row r="79" customFormat="false" ht="15" hidden="false" customHeight="false" outlineLevel="0" collapsed="false">
      <c r="J79" s="0" t="n">
        <v>77</v>
      </c>
      <c r="K79" s="0" t="s">
        <v>361</v>
      </c>
    </row>
    <row r="80" customFormat="false" ht="15" hidden="false" customHeight="false" outlineLevel="0" collapsed="false">
      <c r="J80" s="0" t="n">
        <v>78</v>
      </c>
      <c r="K80" s="0" t="s">
        <v>362</v>
      </c>
    </row>
    <row r="81" customFormat="false" ht="15" hidden="false" customHeight="false" outlineLevel="0" collapsed="false">
      <c r="J81" s="0" t="n">
        <v>79</v>
      </c>
      <c r="K81" s="0" t="s">
        <v>363</v>
      </c>
    </row>
    <row r="82" customFormat="false" ht="15" hidden="false" customHeight="false" outlineLevel="0" collapsed="false">
      <c r="J82" s="0" t="n">
        <v>80</v>
      </c>
      <c r="K82" s="0" t="s">
        <v>364</v>
      </c>
    </row>
    <row r="83" customFormat="false" ht="15" hidden="false" customHeight="false" outlineLevel="0" collapsed="false">
      <c r="J83" s="0" t="n">
        <v>81</v>
      </c>
      <c r="K83" s="0" t="s">
        <v>365</v>
      </c>
    </row>
    <row r="84" customFormat="false" ht="15" hidden="false" customHeight="false" outlineLevel="0" collapsed="false">
      <c r="J84" s="0" t="n">
        <v>82</v>
      </c>
      <c r="K84" s="0" t="s">
        <v>366</v>
      </c>
    </row>
    <row r="85" customFormat="false" ht="15" hidden="false" customHeight="false" outlineLevel="0" collapsed="false">
      <c r="J85" s="0" t="n">
        <v>83</v>
      </c>
      <c r="K85" s="0" t="s">
        <v>367</v>
      </c>
    </row>
    <row r="86" customFormat="false" ht="15" hidden="false" customHeight="false" outlineLevel="0" collapsed="false">
      <c r="J86" s="0" t="n">
        <v>84</v>
      </c>
      <c r="K86" s="0" t="s">
        <v>368</v>
      </c>
    </row>
    <row r="87" customFormat="false" ht="15" hidden="false" customHeight="false" outlineLevel="0" collapsed="false">
      <c r="J87" s="0" t="n">
        <v>85</v>
      </c>
      <c r="K87" s="0" t="s">
        <v>369</v>
      </c>
    </row>
    <row r="88" customFormat="false" ht="15" hidden="false" customHeight="false" outlineLevel="0" collapsed="false">
      <c r="J88" s="0" t="n">
        <v>86</v>
      </c>
      <c r="K88" s="0" t="s">
        <v>370</v>
      </c>
    </row>
    <row r="89" customFormat="false" ht="15" hidden="false" customHeight="false" outlineLevel="0" collapsed="false">
      <c r="J89" s="0" t="n">
        <v>87</v>
      </c>
      <c r="K89" s="0" t="s">
        <v>371</v>
      </c>
    </row>
    <row r="90" customFormat="false" ht="15" hidden="false" customHeight="false" outlineLevel="0" collapsed="false">
      <c r="J90" s="0" t="n">
        <v>88</v>
      </c>
      <c r="K90" s="0" t="s">
        <v>372</v>
      </c>
    </row>
    <row r="91" customFormat="false" ht="15" hidden="false" customHeight="false" outlineLevel="0" collapsed="false">
      <c r="J91" s="0" t="n">
        <v>89</v>
      </c>
      <c r="K91" s="0" t="s">
        <v>373</v>
      </c>
    </row>
    <row r="92" customFormat="false" ht="15" hidden="false" customHeight="false" outlineLevel="0" collapsed="false">
      <c r="J92" s="0" t="n">
        <v>90</v>
      </c>
      <c r="K92" s="0" t="s">
        <v>374</v>
      </c>
    </row>
    <row r="93" customFormat="false" ht="15" hidden="false" customHeight="false" outlineLevel="0" collapsed="false">
      <c r="J93" s="0" t="n">
        <v>91</v>
      </c>
      <c r="K93" s="0" t="s">
        <v>375</v>
      </c>
    </row>
    <row r="94" customFormat="false" ht="15" hidden="false" customHeight="false" outlineLevel="0" collapsed="false">
      <c r="J94" s="0" t="n">
        <v>92</v>
      </c>
      <c r="K94" s="0" t="s">
        <v>376</v>
      </c>
    </row>
    <row r="95" customFormat="false" ht="15" hidden="false" customHeight="false" outlineLevel="0" collapsed="false">
      <c r="J95" s="0" t="n">
        <v>93</v>
      </c>
      <c r="K95" s="0" t="s">
        <v>377</v>
      </c>
    </row>
    <row r="96" customFormat="false" ht="15" hidden="false" customHeight="false" outlineLevel="0" collapsed="false">
      <c r="J96" s="0" t="n">
        <v>94</v>
      </c>
      <c r="K96" s="0" t="s">
        <v>378</v>
      </c>
    </row>
    <row r="97" customFormat="false" ht="15" hidden="false" customHeight="false" outlineLevel="0" collapsed="false">
      <c r="J97" s="0" t="n">
        <v>95</v>
      </c>
      <c r="K97" s="0" t="s">
        <v>379</v>
      </c>
    </row>
    <row r="98" customFormat="false" ht="15" hidden="false" customHeight="false" outlineLevel="0" collapsed="false">
      <c r="J98" s="0" t="n">
        <v>96</v>
      </c>
      <c r="K98" s="0" t="s">
        <v>380</v>
      </c>
    </row>
    <row r="99" customFormat="false" ht="15" hidden="false" customHeight="false" outlineLevel="0" collapsed="false">
      <c r="J99" s="0" t="n">
        <v>97</v>
      </c>
      <c r="K99" s="0" t="s">
        <v>381</v>
      </c>
    </row>
    <row r="100" customFormat="false" ht="15" hidden="false" customHeight="false" outlineLevel="0" collapsed="false">
      <c r="J100" s="0" t="n">
        <v>98</v>
      </c>
      <c r="K100" s="0" t="s">
        <v>382</v>
      </c>
    </row>
    <row r="101" customFormat="false" ht="15" hidden="false" customHeight="false" outlineLevel="0" collapsed="false">
      <c r="J101" s="0" t="n">
        <v>99</v>
      </c>
      <c r="K101" s="0" t="s">
        <v>383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2026-09-30T15:40:57Z</dcterms:created>
  <dc:creator>Xplorexcel.com</dc:creator>
  <dc:description/>
  <dc:language>en-US</dc:language>
  <cp:lastModifiedBy/>
  <dcterms:modified xsi:type="dcterms:W3CDTF">2026-09-30T15:40:57Z</dcterms:modified>
  <cp:revision>0</cp:revision>
  <dc:subject/>
  <dc:title>GST Purchase Order Generator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