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_rels/sheet8.xml.rels" ContentType="application/vnd.openxmlformats-package.relationships+xml"/>
  <Override PartName="/xl/worksheets/_rels/sheet7.xml.rels" ContentType="application/vnd.openxmlformats-package.relationships+xml"/>
  <Override PartName="/xl/worksheets/_rels/sheet6.xml.rels" ContentType="application/vnd.openxmlformats-package.relationships+xml"/>
  <Override PartName="/xl/worksheets/_rels/sheet5.xml.rels" ContentType="application/vnd.openxmlformats-package.relationship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4.xml.rels" ContentType="application/vnd.openxmlformats-package.relationships+xml"/>
  <Override PartName="/xl/drawings/_rels/drawing3.xml.rels" ContentType="application/vnd.openxmlformats-package.relationship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Dashboard" sheetId="1" state="visible" r:id="rId3"/>
    <sheet name="About Workbook" sheetId="2" state="visible" r:id="rId4"/>
    <sheet name="Loan Details" sheetId="3" state="visible" r:id="rId5"/>
    <sheet name="Prepayments" sheetId="4" state="visible" r:id="rId6"/>
    <sheet name="Compare" sheetId="5" state="visible" r:id="rId7"/>
    <sheet name="Reduce Tenure" sheetId="6" state="visible" r:id="rId8"/>
    <sheet name="Reduce EMI" sheetId="7" state="visible" r:id="rId9"/>
    <sheet name="No Prepayment" sheetId="8" state="visible" r:id="rId10"/>
    <sheet name="Lists" sheetId="9" state="hidden" r:id="rId11"/>
  </sheets>
  <definedNames>
    <definedName function="false" hidden="false" localSheetId="7" name="_xlnm.Print_Titles" vbProcedure="false">'No Prepayment'!$6:$6</definedName>
    <definedName function="false" hidden="false" localSheetId="6" name="_xlnm.Print_Titles" vbProcedure="false">'Reduce EMI'!$6:$6</definedName>
    <definedName function="false" hidden="false" localSheetId="5" name="_xlnm.Print_Titles" vbProcedure="false">'Reduce Tenure'!$6:$6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<sst xmlns="http://schemas.openxmlformats.org/spreadsheetml/2006/main" count="177" uniqueCount="128">
  <si>
    <t xml:space="preserve">Loan EMI Calculator with Prepayment</t>
  </si>
  <si>
    <t xml:space="preserve">GO TO SHEET</t>
  </si>
  <si>
    <t xml:space="preserve">RESULT AT A GLANCE</t>
  </si>
  <si>
    <t xml:space="preserve">Amount, rate, tenure, yearly prepay</t>
  </si>
  <si>
    <t xml:space="preserve">Monthly EMI</t>
  </si>
  <si>
    <t xml:space="preserve">One-time lump sums</t>
  </si>
  <si>
    <t xml:space="preserve">Total interest (no prepayment)</t>
  </si>
  <si>
    <t xml:space="preserve">Tenure vs EMI + chart</t>
  </si>
  <si>
    <t xml:space="preserve">Interest saved – reduce tenure</t>
  </si>
  <si>
    <t xml:space="preserve">Month-wise schedule</t>
  </si>
  <si>
    <t xml:space="preserve">EMIs saved – reduce tenure</t>
  </si>
  <si>
    <t xml:space="preserve">Loan closes on (reduce tenure)</t>
  </si>
  <si>
    <t xml:space="preserve">Original schedule</t>
  </si>
  <si>
    <t xml:space="preserve">Interest saved – reduce EMI</t>
  </si>
  <si>
    <t xml:space="preserve">Features &amp; steps</t>
  </si>
  <si>
    <t xml:space="preserve">Total you will prepay</t>
  </si>
  <si>
    <t xml:space="preserve">Designed by</t>
  </si>
  <si>
    <t xml:space="preserve">Check out our templates @ xplorexcel.com</t>
  </si>
  <si>
    <t xml:space="preserve">◄ BACK TO DASHBOARD</t>
  </si>
  <si>
    <t xml:space="preserve">Features of Loan EMI Calculator with Prepayment 1.0 in Microsoft Excel :-</t>
  </si>
  <si>
    <t xml:space="preserve">Life-time free – no macros, works in Excel 2010+, Excel for Mac and Google Sheets</t>
  </si>
  <si>
    <t xml:space="preserve">EMI calculator for home, car, personal, education and business loans (up to 30 years)</t>
  </si>
  <si>
    <t xml:space="preserve">Month-by-month amortization schedule – opening balance, EMI, interest, principal, closing balance</t>
  </si>
  <si>
    <t xml:space="preserve">Yearly prepayment (e.g. every March from your bonus) + up to 30 one-time prepayments + extra monthly payment</t>
  </si>
  <si>
    <t xml:space="preserve">Three schedules side by side: No prepayment, Prepay &amp; reduce tenure, Prepay &amp; reduce EMI</t>
  </si>
  <si>
    <t xml:space="preserve">Shows interest saved, EMIs saved and the new loan closing date for each option</t>
  </si>
  <si>
    <t xml:space="preserve">Automatic recommendation: reduce tenure or reduce EMI</t>
  </si>
  <si>
    <t xml:space="preserve">Year-wise principal and interest summary with outstanding-balance chart</t>
  </si>
  <si>
    <t xml:space="preserve">Indian number format (₹ 40,00,000) throughout</t>
  </si>
  <si>
    <t xml:space="preserve">How to use it (3 steps)</t>
  </si>
  <si>
    <t xml:space="preserve">Step 1</t>
  </si>
  <si>
    <t xml:space="preserve">Loan Details – enter loan amount, interest rate, tenure and first EMI date. Add a yearly prepayment if you plan one.</t>
  </si>
  <si>
    <t xml:space="preserve">Step 2</t>
  </si>
  <si>
    <t xml:space="preserve">Prepayments – list any one-time lump sums with their dates.</t>
  </si>
  <si>
    <t xml:space="preserve">Step 3</t>
  </si>
  <si>
    <t xml:space="preserve">Compare / Dashboard – see your EMI, total interest, interest saved and which option is better. Open a schedule for month-wise detail.</t>
  </si>
  <si>
    <t xml:space="preserve">Assumes a fixed interest rate for the whole period. Banks may round EMIs slightly differently. This is a planning aid, not financial advice.</t>
  </si>
  <si>
    <t xml:space="preserve">Loan Details</t>
  </si>
  <si>
    <t xml:space="preserve">Loan Type</t>
  </si>
  <si>
    <t xml:space="preserve">Home Loan</t>
  </si>
  <si>
    <t xml:space="preserve">For your reference</t>
  </si>
  <si>
    <t xml:space="preserve">Loan Amount (₹)</t>
  </si>
  <si>
    <t xml:space="preserve">Principal borrowed</t>
  </si>
  <si>
    <t xml:space="preserve">Interest Rate (% per year)</t>
  </si>
  <si>
    <t xml:space="preserve">Current rate on your loan</t>
  </si>
  <si>
    <t xml:space="preserve">Loan Tenure (years)</t>
  </si>
  <si>
    <t xml:space="preserve">1 to 30 years</t>
  </si>
  <si>
    <t xml:space="preserve">First EMI Date</t>
  </si>
  <si>
    <t xml:space="preserve">Date of your first EMI</t>
  </si>
  <si>
    <t xml:space="preserve">Yearly Prepayment (₹)</t>
  </si>
  <si>
    <t xml:space="preserve">Lump sum you plan to pay every year (0 if none)</t>
  </si>
  <si>
    <t xml:space="preserve">Yearly Prepayment Month</t>
  </si>
  <si>
    <t xml:space="preserve">March</t>
  </si>
  <si>
    <t xml:space="preserve">e.g. March – after bonus</t>
  </si>
  <si>
    <t xml:space="preserve">Start Yearly Prepayment from Loan Year</t>
  </si>
  <si>
    <t xml:space="preserve">1 = first year of the loan</t>
  </si>
  <si>
    <t xml:space="preserve">Extra Payment Every Month (₹)</t>
  </si>
  <si>
    <t xml:space="preserve">Added on top of EMI every month (0 if none)</t>
  </si>
  <si>
    <t xml:space="preserve">One-time prepayments (bonus, maturity, sale proceeds…) go on the 'Prepayments' sheet.</t>
  </si>
  <si>
    <t xml:space="preserve">Calculated automatically (do not edit)</t>
  </si>
  <si>
    <t xml:space="preserve">Number of EMIs</t>
  </si>
  <si>
    <t xml:space="preserve">Monthly interest rate</t>
  </si>
  <si>
    <t xml:space="preserve">EMI = P × r × (1+r)^n ÷ ((1+r)^n − 1)</t>
  </si>
  <si>
    <t xml:space="preserve">Yearly prepayment month no.</t>
  </si>
  <si>
    <t xml:space="preserve">One-time Prepayments</t>
  </si>
  <si>
    <t xml:space="preserve">Enter the date (any day in the EMI month) and amount. They are applied in that EMI month on top of the yearly prepayment.</t>
  </si>
  <si>
    <t xml:space="preserve">S.No</t>
  </si>
  <si>
    <t xml:space="preserve">Prepayment Date</t>
  </si>
  <si>
    <t xml:space="preserve">Amount (₹)</t>
  </si>
  <si>
    <t xml:space="preserve">EMI No. (auto)</t>
  </si>
  <si>
    <t xml:space="preserve">Note</t>
  </si>
  <si>
    <t xml:space="preserve">Bonus</t>
  </si>
  <si>
    <t xml:space="preserve">FD maturity</t>
  </si>
  <si>
    <t xml:space="preserve">TOTAL</t>
  </si>
  <si>
    <t xml:space="preserve">Reduce Tenure or Reduce EMI? – Side-by-side comparison</t>
  </si>
  <si>
    <t xml:space="preserve">Option</t>
  </si>
  <si>
    <t xml:space="preserve">EMIs to close</t>
  </si>
  <si>
    <t xml:space="preserve">Loan closes on</t>
  </si>
  <si>
    <t xml:space="preserve">Total interest</t>
  </si>
  <si>
    <t xml:space="preserve">Interest saved</t>
  </si>
  <si>
    <t xml:space="preserve">EMIs saved</t>
  </si>
  <si>
    <t xml:space="preserve">Without prepayment</t>
  </si>
  <si>
    <t xml:space="preserve">Prepay → Reduce Tenure</t>
  </si>
  <si>
    <t xml:space="preserve">Prepay → Reduce EMI</t>
  </si>
  <si>
    <t xml:space="preserve">Recommendation</t>
  </si>
  <si>
    <t xml:space="preserve">Yearly view (Reduce Tenure)</t>
  </si>
  <si>
    <t xml:space="preserve">Loan Year</t>
  </si>
  <si>
    <t xml:space="preserve">Principal + Prepaid</t>
  </si>
  <si>
    <t xml:space="preserve">Interest Paid</t>
  </si>
  <si>
    <t xml:space="preserve">Balance – No Prepay</t>
  </si>
  <si>
    <t xml:space="preserve">Balance – Reduce Tenure</t>
  </si>
  <si>
    <t xml:space="preserve">Balance – Reduce EMI</t>
  </si>
  <si>
    <t xml:space="preserve">Repayment Schedule – Prepay &amp; Reduce Tenure (EMI stays the same)</t>
  </si>
  <si>
    <t xml:space="preserve">Total prepaid</t>
  </si>
  <si>
    <t xml:space="preserve">Last full EMI</t>
  </si>
  <si>
    <t xml:space="preserve">Yellow rows = months with a prepayment.</t>
  </si>
  <si>
    <t xml:space="preserve">EMI No.</t>
  </si>
  <si>
    <t xml:space="preserve">EMI Date</t>
  </si>
  <si>
    <t xml:space="preserve">Opening Balance</t>
  </si>
  <si>
    <t xml:space="preserve">EMI</t>
  </si>
  <si>
    <t xml:space="preserve">Interest</t>
  </si>
  <si>
    <t xml:space="preserve">Principal</t>
  </si>
  <si>
    <t xml:space="preserve">Prepayment</t>
  </si>
  <si>
    <t xml:space="preserve">Closing Balance</t>
  </si>
  <si>
    <t xml:space="preserve">Cumulative Interest</t>
  </si>
  <si>
    <t xml:space="preserve">% Loan Repaid</t>
  </si>
  <si>
    <t xml:space="preserve">Repayment Schedule – Prepay &amp; Reduce EMI (tenure stays the same)</t>
  </si>
  <si>
    <t xml:space="preserve">Final EMI after all prepayments:</t>
  </si>
  <si>
    <t xml:space="preserve">Repayment Schedule – Without Prepayment</t>
  </si>
  <si>
    <t xml:space="preserve">Month</t>
  </si>
  <si>
    <t xml:space="preserve">Loan type</t>
  </si>
  <si>
    <t xml:space="preserve">January</t>
  </si>
  <si>
    <t xml:space="preserve">February</t>
  </si>
  <si>
    <t xml:space="preserve">Car Loan</t>
  </si>
  <si>
    <t xml:space="preserve">Personal Loan</t>
  </si>
  <si>
    <t xml:space="preserve">April</t>
  </si>
  <si>
    <t xml:space="preserve">Education Loan</t>
  </si>
  <si>
    <t xml:space="preserve">May</t>
  </si>
  <si>
    <t xml:space="preserve">Business Loan</t>
  </si>
  <si>
    <t xml:space="preserve">June</t>
  </si>
  <si>
    <t xml:space="preserve">Loan Against Property</t>
  </si>
  <si>
    <t xml:space="preserve">July</t>
  </si>
  <si>
    <t xml:space="preserve">Other</t>
  </si>
  <si>
    <t xml:space="preserve">August</t>
  </si>
  <si>
    <t xml:space="preserve">September</t>
  </si>
  <si>
    <t xml:space="preserve">October</t>
  </si>
  <si>
    <t xml:space="preserve">November</t>
  </si>
  <si>
    <t xml:space="preserve">December</t>
  </si>
</sst>
</file>

<file path=xl/styles.xml><?xml version="1.0" encoding="utf-8"?>
<styleSheet xmlns="http://schemas.openxmlformats.org/spreadsheetml/2006/main">
  <numFmts count="11">
    <numFmt numFmtId="164" formatCode="General"/>
    <numFmt numFmtId="165" formatCode="[&gt;=10000000]&quot;₹ &quot;##\,##\,##\,##0;[&gt;=100000]&quot;₹ &quot;##\,##\,##0;&quot;₹ &quot;##,##0"/>
    <numFmt numFmtId="166" formatCode="0"/>
    <numFmt numFmtId="167" formatCode="mmm\-yyyy"/>
    <numFmt numFmtId="168" formatCode="0.00%"/>
    <numFmt numFmtId="169" formatCode="dd\-mmm\-yyyy"/>
    <numFmt numFmtId="170" formatCode="0.0000%"/>
    <numFmt numFmtId="171" formatCode="General"/>
    <numFmt numFmtId="172" formatCode="###,##0"/>
    <numFmt numFmtId="173" formatCode="[&gt;=10000000]&quot;₹ &quot;##\,##\,##\,##0.00;[&gt;=100000]&quot;₹ &quot;##\,##\,##0.00;&quot;₹ &quot;##,##0.00"/>
    <numFmt numFmtId="174" formatCode="0.0%"/>
  </numFmts>
  <fonts count="3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FFFFFF"/>
      <name val="Cambria"/>
      <family val="0"/>
      <charset val="1"/>
    </font>
    <font>
      <b val="true"/>
      <sz val="12"/>
      <color rgb="FF002060"/>
      <name val="Cambria"/>
      <family val="0"/>
      <charset val="1"/>
    </font>
    <font>
      <i val="true"/>
      <sz val="9"/>
      <color rgb="FF20AD96"/>
      <name val="Cambria"/>
      <family val="0"/>
      <charset val="1"/>
    </font>
    <font>
      <b val="true"/>
      <sz val="11"/>
      <color rgb="FF002060"/>
      <name val="Cambria"/>
      <family val="0"/>
      <charset val="1"/>
    </font>
    <font>
      <b val="true"/>
      <sz val="12"/>
      <color rgb="FF006838"/>
      <name val="Cambria"/>
      <family val="0"/>
      <charset val="1"/>
    </font>
    <font>
      <b val="true"/>
      <sz val="10"/>
      <color rgb="FF002060"/>
      <name val="Cambria"/>
      <family val="0"/>
      <charset val="1"/>
    </font>
    <font>
      <b val="true"/>
      <sz val="11"/>
      <color rgb="FF000000"/>
      <name val="Cambria"/>
      <family val="0"/>
      <charset val="1"/>
    </font>
    <font>
      <u val="single"/>
      <sz val="10"/>
      <color rgb="FF0563C1"/>
      <name val="Cambria"/>
      <family val="0"/>
      <charset val="1"/>
    </font>
    <font>
      <b val="true"/>
      <u val="single"/>
      <sz val="11"/>
      <color rgb="FF002060"/>
      <name val="Cambria"/>
      <family val="0"/>
      <charset val="1"/>
    </font>
    <font>
      <b val="true"/>
      <sz val="18"/>
      <color rgb="FF006838"/>
      <name val="Cambria"/>
      <family val="0"/>
      <charset val="1"/>
    </font>
    <font>
      <b val="true"/>
      <sz val="16"/>
      <color rgb="FF006838"/>
      <name val="Cambria"/>
      <family val="0"/>
      <charset val="1"/>
    </font>
    <font>
      <b val="true"/>
      <sz val="11"/>
      <color rgb="FFC00000"/>
      <name val="Cambria"/>
      <family val="0"/>
      <charset val="1"/>
    </font>
    <font>
      <sz val="11"/>
      <color rgb="FF002060"/>
      <name val="Cambria"/>
      <family val="0"/>
      <charset val="1"/>
    </font>
    <font>
      <i val="true"/>
      <sz val="10"/>
      <color rgb="FF7F7F7F"/>
      <name val="Cambria"/>
      <family val="0"/>
      <charset val="1"/>
    </font>
    <font>
      <b val="true"/>
      <sz val="18"/>
      <color rgb="FFFFFFFF"/>
      <name val="Cambria"/>
      <family val="0"/>
      <charset val="1"/>
    </font>
    <font>
      <i val="true"/>
      <sz val="10"/>
      <color rgb="FF20AD96"/>
      <name val="Cambria"/>
      <family val="0"/>
      <charset val="1"/>
    </font>
    <font>
      <b val="true"/>
      <i val="true"/>
      <sz val="10"/>
      <color rgb="FFC00000"/>
      <name val="Cambria"/>
      <family val="0"/>
      <charset val="1"/>
    </font>
    <font>
      <b val="true"/>
      <sz val="12"/>
      <color rgb="FF000000"/>
      <name val="Cambria"/>
      <family val="0"/>
      <charset val="1"/>
    </font>
    <font>
      <b val="true"/>
      <sz val="16"/>
      <color rgb="FFFFFFFF"/>
      <name val="Cambria"/>
      <family val="0"/>
      <charset val="1"/>
    </font>
    <font>
      <b val="true"/>
      <sz val="11"/>
      <color rgb="FFFFFFFF"/>
      <name val="Cambria"/>
      <family val="0"/>
      <charset val="1"/>
    </font>
    <font>
      <sz val="11"/>
      <color rgb="FF000000"/>
      <name val="Cambria"/>
      <family val="0"/>
      <charset val="1"/>
    </font>
    <font>
      <b val="true"/>
      <sz val="13"/>
      <color rgb="FFC00000"/>
      <name val="Cambria"/>
      <family val="0"/>
      <charset val="1"/>
    </font>
    <font>
      <b val="true"/>
      <sz val="13"/>
      <color rgb="FF002060"/>
      <name val="Cambria"/>
      <family val="0"/>
      <charset val="1"/>
    </font>
    <font>
      <sz val="10"/>
      <color rgb="FF000000"/>
      <name val="Cambria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  <font>
      <b val="true"/>
      <sz val="11"/>
      <color rgb="FF006838"/>
      <name val="Cambria"/>
      <family val="0"/>
      <charset val="1"/>
    </font>
    <font>
      <i val="true"/>
      <sz val="9"/>
      <color rgb="FFBF8F00"/>
      <name val="Cambria"/>
      <family val="0"/>
      <charset val="1"/>
    </font>
    <font>
      <sz val="9"/>
      <color rgb="FF000000"/>
      <name val="Cambria"/>
      <family val="0"/>
      <charset val="1"/>
    </font>
    <font>
      <b val="true"/>
      <sz val="9"/>
      <color rgb="FF000000"/>
      <name val="Cambria"/>
      <family val="0"/>
      <charset val="1"/>
    </font>
    <font>
      <sz val="9"/>
      <color rgb="FFBF8F00"/>
      <name val="Cambria"/>
      <family val="0"/>
      <charset val="1"/>
    </font>
  </fonts>
  <fills count="9">
    <fill>
      <patternFill patternType="none"/>
    </fill>
    <fill>
      <patternFill patternType="gray125"/>
    </fill>
    <fill>
      <patternFill patternType="solid">
        <fgColor rgb="FF006838"/>
        <bgColor rgb="FF008080"/>
      </patternFill>
    </fill>
    <fill>
      <patternFill patternType="solid">
        <fgColor rgb="FFDDEBF7"/>
        <bgColor rgb="FFEDEDED"/>
      </patternFill>
    </fill>
    <fill>
      <patternFill patternType="solid">
        <fgColor rgb="FFF2F2F2"/>
        <bgColor rgb="FFEDEDED"/>
      </patternFill>
    </fill>
    <fill>
      <patternFill patternType="solid">
        <fgColor rgb="FFFFFFFF"/>
        <bgColor rgb="FFF2F2F2"/>
      </patternFill>
    </fill>
    <fill>
      <patternFill patternType="solid">
        <fgColor rgb="FFE2EFDA"/>
        <bgColor rgb="FFEDEDED"/>
      </patternFill>
    </fill>
    <fill>
      <patternFill patternType="solid">
        <fgColor rgb="FFFFF2CC"/>
        <bgColor rgb="FFF2F2F2"/>
      </patternFill>
    </fill>
    <fill>
      <patternFill patternType="solid">
        <fgColor rgb="FFEDEDED"/>
        <bgColor rgb="FFF2F2F2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7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5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8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8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5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3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7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8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5" fontId="5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5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5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5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7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7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2" fillId="2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9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3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16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6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2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7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23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21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21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21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2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31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31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31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33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33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3" fontId="33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3" fontId="3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3" fontId="3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33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4" fontId="33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31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>
          <bgColor rgb="FFFFC7CE"/>
        </patternFill>
      </fill>
    </dxf>
    <dxf>
      <font>
        <color rgb="FFBFBFBF"/>
      </font>
    </dxf>
    <dxf>
      <fill>
        <patternFill>
          <bgColor rgb="FFFFF2CC"/>
        </patternFill>
      </fill>
    </dxf>
  </dxf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6838"/>
      <rgbColor rgb="FF000080"/>
      <rgbColor rgb="FF808000"/>
      <rgbColor rgb="FF800080"/>
      <rgbColor rgb="FF008080"/>
      <rgbColor rgb="FFBFBFBF"/>
      <rgbColor rgb="FF7F7F7F"/>
      <rgbColor rgb="FFA6A6A6"/>
      <rgbColor rgb="FF993366"/>
      <rgbColor rgb="FFFFF2CC"/>
      <rgbColor rgb="FFDDEBF7"/>
      <rgbColor rgb="FF660066"/>
      <rgbColor rgb="FFFF8080"/>
      <rgbColor rgb="FF0563C1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2F2"/>
      <rgbColor rgb="FFE2EFDA"/>
      <rgbColor rgb="FFEDEDED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BF8F00"/>
      <rgbColor rgb="FFFF6600"/>
      <rgbColor rgb="FF666699"/>
      <rgbColor rgb="FF878787"/>
      <rgbColor rgb="FF002060"/>
      <rgbColor rgb="FF20AD9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Outstanding balance by loan year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Compare!D15</c:f>
              <c:strCache>
                <c:ptCount val="1"/>
                <c:pt idx="0">
                  <c:v>Balance – No Prepay</c:v>
                </c:pt>
              </c:strCache>
            </c:strRef>
          </c:tx>
          <c:spPr>
            <a:solidFill>
              <a:srgbClr val="7f7f7f"/>
            </a:solidFill>
            <a:ln w="28080">
              <a:solidFill>
                <a:srgbClr val="7f7f7f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Compare!$A$16:$A$35</c:f>
              <c:strCache>
                <c:ptCount val="2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</c:strCache>
            </c:strRef>
          </c:cat>
          <c:val>
            <c:numRef>
              <c:f>Compare!$D$16:$D$35</c:f>
              <c:numCache>
                <c:formatCode>[&gt;=10000000]"₹ "##\,##\,##\,##0;[&gt;=100000]"₹ "##\,##\,##0;"₹ "##,##0</c:formatCode>
                <c:ptCount val="20"/>
                <c:pt idx="0">
                  <c:v>3920389.94</c:v>
                </c:pt>
                <c:pt idx="1">
                  <c:v>3833743.08</c:v>
                </c:pt>
                <c:pt idx="2">
                  <c:v>3739437.43</c:v>
                </c:pt>
                <c:pt idx="3">
                  <c:v>3636796</c:v>
                </c:pt>
                <c:pt idx="4">
                  <c:v>3525082.01</c:v>
                </c:pt>
                <c:pt idx="5">
                  <c:v>3403493.53</c:v>
                </c:pt>
                <c:pt idx="6">
                  <c:v>3271157.73</c:v>
                </c:pt>
                <c:pt idx="7">
                  <c:v>3127124.66</c:v>
                </c:pt>
                <c:pt idx="8">
                  <c:v>2970360.37</c:v>
                </c:pt>
                <c:pt idx="9">
                  <c:v>2799739.53</c:v>
                </c:pt>
                <c:pt idx="10">
                  <c:v>2614037.38</c:v>
                </c:pt>
                <c:pt idx="11">
                  <c:v>2411920.83</c:v>
                </c:pt>
                <c:pt idx="12">
                  <c:v>2191939.03</c:v>
                </c:pt>
                <c:pt idx="13">
                  <c:v>1952512.82</c:v>
                </c:pt>
                <c:pt idx="14">
                  <c:v>1691923.53</c:v>
                </c:pt>
                <c:pt idx="15">
                  <c:v>1408300.5</c:v>
                </c:pt>
                <c:pt idx="16">
                  <c:v>1099607.79</c:v>
                </c:pt>
                <c:pt idx="17">
                  <c:v>763629.45</c:v>
                </c:pt>
                <c:pt idx="18">
                  <c:v>397953.68</c:v>
                </c:pt>
                <c:pt idx="19">
                  <c:v>0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Compare!E15</c:f>
              <c:strCache>
                <c:ptCount val="1"/>
                <c:pt idx="0">
                  <c:v>Balance – Reduce Tenure</c:v>
                </c:pt>
              </c:strCache>
            </c:strRef>
          </c:tx>
          <c:spPr>
            <a:solidFill>
              <a:srgbClr val="006838"/>
            </a:solidFill>
            <a:ln w="28080">
              <a:solidFill>
                <a:srgbClr val="006838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Compare!$A$16:$A$35</c:f>
              <c:strCache>
                <c:ptCount val="2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</c:strCache>
            </c:strRef>
          </c:cat>
          <c:val>
            <c:numRef>
              <c:f>Compare!$E$16:$E$35</c:f>
              <c:numCache>
                <c:formatCode>[&gt;=10000000]"₹ "##\,##\,##\,##0;[&gt;=100000]"₹ "##\,##\,##0;"₹ "##,##0</c:formatCode>
                <c:ptCount val="20"/>
                <c:pt idx="0">
                  <c:v>3815324.99</c:v>
                </c:pt>
                <c:pt idx="1">
                  <c:v>3399699.54</c:v>
                </c:pt>
                <c:pt idx="2">
                  <c:v>3161963.46</c:v>
                </c:pt>
                <c:pt idx="3">
                  <c:v>2594622.91</c:v>
                </c:pt>
                <c:pt idx="4">
                  <c:v>2285725.37</c:v>
                </c:pt>
                <c:pt idx="5">
                  <c:v>1949524.08</c:v>
                </c:pt>
                <c:pt idx="6">
                  <c:v>1583605.65</c:v>
                </c:pt>
                <c:pt idx="7">
                  <c:v>1185343.37</c:v>
                </c:pt>
                <c:pt idx="8">
                  <c:v>751878.31</c:v>
                </c:pt>
                <c:pt idx="9">
                  <c:v>280098.88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Compare!F15</c:f>
              <c:strCache>
                <c:ptCount val="1"/>
                <c:pt idx="0">
                  <c:v>Balance – Reduce EMI</c:v>
                </c:pt>
              </c:strCache>
            </c:strRef>
          </c:tx>
          <c:spPr>
            <a:solidFill>
              <a:srgbClr val="002060"/>
            </a:solidFill>
            <a:ln w="28080">
              <a:solidFill>
                <a:srgbClr val="002060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Compare!$A$16:$A$35</c:f>
              <c:strCache>
                <c:ptCount val="2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</c:strCache>
            </c:strRef>
          </c:cat>
          <c:val>
            <c:numRef>
              <c:f>Compare!$F$16:$F$35</c:f>
              <c:numCache>
                <c:formatCode>[&gt;=10000000]"₹ "##\,##\,##\,##0;[&gt;=100000]"₹ "##\,##\,##0;"₹ "##,##0</c:formatCode>
                <c:ptCount val="20"/>
                <c:pt idx="0">
                  <c:v>3821581.68</c:v>
                </c:pt>
                <c:pt idx="1">
                  <c:v>3442167.94</c:v>
                </c:pt>
                <c:pt idx="2">
                  <c:v>3258970.76</c:v>
                </c:pt>
                <c:pt idx="3">
                  <c:v>2774039.27</c:v>
                </c:pt>
                <c:pt idx="4">
                  <c:v>2590677.27</c:v>
                </c:pt>
                <c:pt idx="5">
                  <c:v>2403396.31</c:v>
                </c:pt>
                <c:pt idx="6">
                  <c:v>2212294.07</c:v>
                </c:pt>
                <c:pt idx="7">
                  <c:v>2017548.04</c:v>
                </c:pt>
                <c:pt idx="8">
                  <c:v>1819444.2</c:v>
                </c:pt>
                <c:pt idx="9">
                  <c:v>1618425.8</c:v>
                </c:pt>
                <c:pt idx="10">
                  <c:v>1415126.82</c:v>
                </c:pt>
                <c:pt idx="11">
                  <c:v>1210449.54</c:v>
                </c:pt>
                <c:pt idx="12">
                  <c:v>1005675.62</c:v>
                </c:pt>
                <c:pt idx="13">
                  <c:v>802615.64</c:v>
                </c:pt>
                <c:pt idx="14">
                  <c:v>603878.78</c:v>
                </c:pt>
                <c:pt idx="15">
                  <c:v>413330.68</c:v>
                </c:pt>
                <c:pt idx="16">
                  <c:v>237016.54</c:v>
                </c:pt>
                <c:pt idx="17">
                  <c:v>85306.41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0"/>
        <c:axId val="72227837"/>
        <c:axId val="6775637"/>
      </c:lineChart>
      <c:catAx>
        <c:axId val="72227837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Loan year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775637"/>
        <c:crosses val="autoZero"/>
        <c:auto val="1"/>
        <c:lblAlgn val="ctr"/>
        <c:lblOffset val="100"/>
        <c:noMultiLvlLbl val="0"/>
      </c:catAx>
      <c:valAx>
        <c:axId val="6775637"/>
        <c:scaling>
          <c:orientation val="minMax"/>
        </c:scaling>
        <c:delete val="0"/>
        <c:axPos val="l"/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₹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#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72227837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4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0</xdr:row>
      <xdr:rowOff>0</xdr:rowOff>
    </xdr:from>
    <xdr:to>
      <xdr:col>1</xdr:col>
      <xdr:colOff>1618920</xdr:colOff>
      <xdr:row>2</xdr:row>
      <xdr:rowOff>152280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141120" y="0"/>
          <a:ext cx="1618920" cy="5331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1142640</xdr:colOff>
      <xdr:row>20</xdr:row>
      <xdr:rowOff>190080</xdr:rowOff>
    </xdr:to>
    <xdr:pic>
      <xdr:nvPicPr>
        <xdr:cNvPr id="1" name="Image 2" descr="Picture"/>
        <xdr:cNvPicPr/>
      </xdr:nvPicPr>
      <xdr:blipFill>
        <a:blip r:embed="rId2"/>
        <a:stretch/>
      </xdr:blipFill>
      <xdr:spPr>
        <a:xfrm>
          <a:off x="6202800" y="4791240"/>
          <a:ext cx="1142640" cy="3805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16</xdr:row>
      <xdr:rowOff>83160</xdr:rowOff>
    </xdr:from>
    <xdr:to>
      <xdr:col>1</xdr:col>
      <xdr:colOff>1904760</xdr:colOff>
      <xdr:row>19</xdr:row>
      <xdr:rowOff>149400</xdr:rowOff>
    </xdr:to>
    <xdr:pic>
      <xdr:nvPicPr>
        <xdr:cNvPr id="2" name="Image 1" descr="Picture"/>
        <xdr:cNvPicPr/>
      </xdr:nvPicPr>
      <xdr:blipFill>
        <a:blip r:embed="rId1"/>
        <a:stretch/>
      </xdr:blipFill>
      <xdr:spPr>
        <a:xfrm>
          <a:off x="423000" y="3619440"/>
          <a:ext cx="1904760" cy="6379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20</xdr:row>
      <xdr:rowOff>0</xdr:rowOff>
    </xdr:from>
    <xdr:to>
      <xdr:col>2</xdr:col>
      <xdr:colOff>1238040</xdr:colOff>
      <xdr:row>22</xdr:row>
      <xdr:rowOff>28440</xdr:rowOff>
    </xdr:to>
    <xdr:pic>
      <xdr:nvPicPr>
        <xdr:cNvPr id="3" name="Image 1" descr="Picture"/>
        <xdr:cNvPicPr/>
      </xdr:nvPicPr>
      <xdr:blipFill>
        <a:blip r:embed="rId1"/>
        <a:stretch/>
      </xdr:blipFill>
      <xdr:spPr>
        <a:xfrm>
          <a:off x="3242160" y="4791240"/>
          <a:ext cx="1238040" cy="4093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7</xdr:col>
      <xdr:colOff>0</xdr:colOff>
      <xdr:row>3</xdr:row>
      <xdr:rowOff>0</xdr:rowOff>
    </xdr:from>
    <xdr:to>
      <xdr:col>17</xdr:col>
      <xdr:colOff>364680</xdr:colOff>
      <xdr:row>14</xdr:row>
      <xdr:rowOff>219600</xdr:rowOff>
    </xdr:to>
    <xdr:graphicFrame>
      <xdr:nvGraphicFramePr>
        <xdr:cNvPr id="4" name="Chart 1"/>
        <xdr:cNvGraphicFramePr/>
      </xdr:nvGraphicFramePr>
      <xdr:xfrm>
        <a:off x="9163080" y="733320"/>
        <a:ext cx="6479640" cy="323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xplorexcel.com/excel-templates/" TargetMode="External"/><Relationship Id="rId2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Loan%20EMI%20Calculator%20with%20Prepayment%201.0%20by%20Xplorexcel.com.xlsx" TargetMode="External"/><Relationship Id="rId2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hyperlink" Target="Loan%20EMI%20Calculator%20with%20Prepayment%201.0%20by%20Xplorexcel.com.xlsx" TargetMode="External"/><Relationship Id="rId2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hyperlink" Target="Loan%20EMI%20Calculator%20with%20Prepayment%201.0%20by%20Xplorexcel.com.xlsx" TargetMode="Externa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hyperlink" Target="Loan%20EMI%20Calculator%20with%20Prepayment%201.0%20by%20Xplorexcel.com.xlsx" TargetMode="External"/><Relationship Id="rId2" Type="http://schemas.openxmlformats.org/officeDocument/2006/relationships/drawing" Target="../drawings/drawing4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hyperlink" Target="Loan%20EMI%20Calculator%20with%20Prepayment%201.0%20by%20Xplorexcel.com.xlsx" TargetMode="Externa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hyperlink" Target="Loan%20EMI%20Calculator%20with%20Prepayment%201.0%20by%20Xplorexcel.com.xlsx" TargetMode="Externa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hyperlink" Target="Loan%20EMI%20Calculator%20with%20Prepayment%201.0%20by%20Xplorexcel.com.xlsx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2060"/>
    <pageSetUpPr fitToPage="true"/>
  </sheetPr>
  <dimension ref="B5:F2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26"/>
    <col collapsed="false" customWidth="true" hidden="false" outlineLevel="0" max="3" min="3" style="0" width="24"/>
    <col collapsed="false" customWidth="true" hidden="false" outlineLevel="0" max="4" min="4" style="0" width="4"/>
    <col collapsed="false" customWidth="true" hidden="false" outlineLevel="0" max="5" min="5" style="0" width="32"/>
    <col collapsed="false" customWidth="true" hidden="false" outlineLevel="0" max="6" min="6" style="0" width="22"/>
    <col collapsed="false" customWidth="true" hidden="false" outlineLevel="0" max="7" min="7" style="0" width="4"/>
  </cols>
  <sheetData>
    <row r="5" customFormat="false" ht="37.5" hidden="false" customHeight="true" outlineLevel="0" collapsed="false">
      <c r="B5" s="1" t="s">
        <v>0</v>
      </c>
      <c r="C5" s="1"/>
      <c r="D5" s="1"/>
      <c r="E5" s="1"/>
      <c r="F5" s="1"/>
    </row>
    <row r="6" customFormat="false" ht="21.75" hidden="false" customHeight="true" outlineLevel="0" collapsed="false">
      <c r="B6" s="2" t="str">
        <f aca="false">'Loan Details'!C4&amp;"  •  "&amp;TEXT('Loan Details'!C5,"[&gt;=100000]₹##\,##\,##0;₹##,##0")&amp;" @ "&amp;TEXT('Loan Details'!C6,"0.00%")&amp;" for "&amp;'Loan Details'!C7&amp;" years"</f>
        <v>Home Loan  •  ₹40,00,000 @ 8.50% for 20 years</v>
      </c>
      <c r="C6" s="2"/>
      <c r="D6" s="2"/>
      <c r="E6" s="2"/>
      <c r="F6" s="2"/>
    </row>
    <row r="8" customFormat="false" ht="15" hidden="false" customHeight="false" outlineLevel="0" collapsed="false">
      <c r="B8" s="3" t="s">
        <v>1</v>
      </c>
      <c r="E8" s="3" t="s">
        <v>2</v>
      </c>
    </row>
    <row r="9" customFormat="false" ht="24" hidden="false" customHeight="true" outlineLevel="0" collapsed="false">
      <c r="B9" s="4" t="str">
        <f aca="false">HYPERLINK("#'Loan Details'!A1","1. Loan Details  ►")</f>
        <v>1. Loan Details  ►</v>
      </c>
      <c r="C9" s="5" t="s">
        <v>3</v>
      </c>
      <c r="E9" s="6" t="s">
        <v>4</v>
      </c>
      <c r="F9" s="7" t="n">
        <f aca="false">'Loan Details'!C18</f>
        <v>34713</v>
      </c>
    </row>
    <row r="10" customFormat="false" ht="24" hidden="false" customHeight="true" outlineLevel="0" collapsed="false">
      <c r="B10" s="4" t="str">
        <f aca="false">HYPERLINK("#'Prepayments'!A1","2. Prepayments  ►")</f>
        <v>2. Prepayments  ►</v>
      </c>
      <c r="C10" s="5" t="s">
        <v>5</v>
      </c>
      <c r="E10" s="6" t="s">
        <v>6</v>
      </c>
      <c r="F10" s="7" t="n">
        <f aca="false">Compare!E5</f>
        <v>4331075.5</v>
      </c>
    </row>
    <row r="11" customFormat="false" ht="24" hidden="false" customHeight="true" outlineLevel="0" collapsed="false">
      <c r="B11" s="4" t="str">
        <f aca="false">HYPERLINK("#'Compare'!A1","3. Compare  ►")</f>
        <v>3. Compare  ►</v>
      </c>
      <c r="C11" s="5" t="s">
        <v>7</v>
      </c>
      <c r="E11" s="6" t="s">
        <v>8</v>
      </c>
      <c r="F11" s="8" t="n">
        <f aca="false">Compare!F6</f>
        <v>2377731.23</v>
      </c>
    </row>
    <row r="12" customFormat="false" ht="24" hidden="false" customHeight="true" outlineLevel="0" collapsed="false">
      <c r="B12" s="4" t="str">
        <f aca="false">HYPERLINK("#'Reduce Tenure'!A1","4. Reduce Tenure  ►")</f>
        <v>4. Reduce Tenure  ►</v>
      </c>
      <c r="C12" s="5" t="s">
        <v>9</v>
      </c>
      <c r="E12" s="6" t="s">
        <v>10</v>
      </c>
      <c r="F12" s="9" t="n">
        <f aca="false">Compare!G6</f>
        <v>114</v>
      </c>
    </row>
    <row r="13" customFormat="false" ht="24" hidden="false" customHeight="true" outlineLevel="0" collapsed="false">
      <c r="B13" s="4" t="str">
        <f aca="false">HYPERLINK("#'Reduce EMI'!A1","5. Reduce EMI  ►")</f>
        <v>5. Reduce EMI  ►</v>
      </c>
      <c r="C13" s="5" t="s">
        <v>9</v>
      </c>
      <c r="E13" s="6" t="s">
        <v>11</v>
      </c>
      <c r="F13" s="10" t="n">
        <f aca="false">Compare!D6</f>
        <v>50135</v>
      </c>
    </row>
    <row r="14" customFormat="false" ht="24" hidden="false" customHeight="true" outlineLevel="0" collapsed="false">
      <c r="B14" s="4" t="str">
        <f aca="false">HYPERLINK("#'No Prepayment'!A1","6. No Prepayment  ►")</f>
        <v>6. No Prepayment  ►</v>
      </c>
      <c r="C14" s="5" t="s">
        <v>12</v>
      </c>
      <c r="E14" s="6" t="s">
        <v>13</v>
      </c>
      <c r="F14" s="7" t="n">
        <f aca="false">Compare!F7</f>
        <v>1473957.37</v>
      </c>
    </row>
    <row r="15" customFormat="false" ht="24" hidden="false" customHeight="true" outlineLevel="0" collapsed="false">
      <c r="B15" s="4" t="str">
        <f aca="false">HYPERLINK("#'About Workbook'!A1","How to use  ►")</f>
        <v>How to use  ►</v>
      </c>
      <c r="C15" s="5" t="s">
        <v>14</v>
      </c>
      <c r="E15" s="6" t="s">
        <v>15</v>
      </c>
      <c r="F15" s="7" t="n">
        <f aca="false">'Reduce Tenure'!F3</f>
        <v>1600000</v>
      </c>
    </row>
    <row r="17" customFormat="false" ht="15" hidden="false" customHeight="false" outlineLevel="0" collapsed="false">
      <c r="B17" s="11" t="str">
        <f aca="false">Compare!A11</f>
        <v>Reduce TENURE saves more interest: ₹9,03,774 extra compared with reducing EMI, and your loan closes 95 EMIs earlier. Choose Reduce EMI only if you need lower monthly outflow.</v>
      </c>
      <c r="C17" s="11"/>
      <c r="D17" s="11"/>
      <c r="E17" s="11"/>
      <c r="F17" s="11"/>
    </row>
    <row r="18" customFormat="false" ht="15" hidden="false" customHeight="false" outlineLevel="0" collapsed="false">
      <c r="B18" s="11"/>
      <c r="C18" s="11"/>
      <c r="D18" s="11"/>
      <c r="E18" s="11"/>
      <c r="F18" s="11"/>
    </row>
    <row r="20" customFormat="false" ht="15" hidden="false" customHeight="false" outlineLevel="0" collapsed="false">
      <c r="E20" s="12" t="s">
        <v>16</v>
      </c>
    </row>
    <row r="23" customFormat="false" ht="15" hidden="false" customHeight="false" outlineLevel="0" collapsed="false">
      <c r="F23" s="13" t="s">
        <v>17</v>
      </c>
    </row>
  </sheetData>
  <mergeCells count="3">
    <mergeCell ref="B5:F5"/>
    <mergeCell ref="B6:F6"/>
    <mergeCell ref="B17:F18"/>
  </mergeCells>
  <hyperlinks>
    <hyperlink ref="F23" r:id="rId1" display="Check out our templates @ xplorexcel.com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0AD96"/>
    <pageSetUpPr fitToPage="true"/>
  </sheetPr>
  <dimension ref="A1:B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112"/>
  </cols>
  <sheetData>
    <row r="1" customFormat="false" ht="15" hidden="false" customHeight="false" outlineLevel="0" collapsed="false">
      <c r="A1" s="14" t="s">
        <v>18</v>
      </c>
    </row>
    <row r="2" customFormat="false" ht="22.05" hidden="false" customHeight="false" outlineLevel="0" collapsed="false">
      <c r="A2" s="15" t="s">
        <v>19</v>
      </c>
    </row>
    <row r="3" customFormat="false" ht="15" hidden="false" customHeight="false" outlineLevel="0" collapsed="false">
      <c r="A3" s="16" t="n">
        <v>1</v>
      </c>
      <c r="B3" s="17" t="s">
        <v>20</v>
      </c>
    </row>
    <row r="4" customFormat="false" ht="15" hidden="false" customHeight="false" outlineLevel="0" collapsed="false">
      <c r="A4" s="16" t="n">
        <v>2</v>
      </c>
      <c r="B4" s="17" t="s">
        <v>21</v>
      </c>
    </row>
    <row r="5" customFormat="false" ht="15" hidden="false" customHeight="false" outlineLevel="0" collapsed="false">
      <c r="A5" s="16" t="n">
        <v>3</v>
      </c>
      <c r="B5" s="17" t="s">
        <v>22</v>
      </c>
    </row>
    <row r="6" customFormat="false" ht="28.35" hidden="false" customHeight="false" outlineLevel="0" collapsed="false">
      <c r="A6" s="16" t="n">
        <v>4</v>
      </c>
      <c r="B6" s="17" t="s">
        <v>23</v>
      </c>
    </row>
    <row r="7" customFormat="false" ht="15" hidden="false" customHeight="false" outlineLevel="0" collapsed="false">
      <c r="A7" s="16" t="n">
        <v>5</v>
      </c>
      <c r="B7" s="17" t="s">
        <v>24</v>
      </c>
    </row>
    <row r="8" customFormat="false" ht="15" hidden="false" customHeight="false" outlineLevel="0" collapsed="false">
      <c r="A8" s="16" t="n">
        <v>6</v>
      </c>
      <c r="B8" s="17" t="s">
        <v>25</v>
      </c>
    </row>
    <row r="9" customFormat="false" ht="15" hidden="false" customHeight="false" outlineLevel="0" collapsed="false">
      <c r="A9" s="16" t="n">
        <v>7</v>
      </c>
      <c r="B9" s="17" t="s">
        <v>26</v>
      </c>
    </row>
    <row r="10" customFormat="false" ht="15" hidden="false" customHeight="false" outlineLevel="0" collapsed="false">
      <c r="A10" s="16" t="n">
        <v>8</v>
      </c>
      <c r="B10" s="17" t="s">
        <v>27</v>
      </c>
    </row>
    <row r="11" customFormat="false" ht="15" hidden="false" customHeight="false" outlineLevel="0" collapsed="false">
      <c r="A11" s="16" t="n">
        <v>9</v>
      </c>
      <c r="B11" s="17" t="s">
        <v>28</v>
      </c>
    </row>
    <row r="13" customFormat="false" ht="19.7" hidden="false" customHeight="false" outlineLevel="0" collapsed="false">
      <c r="A13" s="18" t="s">
        <v>29</v>
      </c>
      <c r="B13" s="18"/>
    </row>
    <row r="14" customFormat="false" ht="15" hidden="false" customHeight="false" outlineLevel="0" collapsed="false">
      <c r="A14" s="19" t="s">
        <v>30</v>
      </c>
      <c r="B14" s="20" t="s">
        <v>31</v>
      </c>
    </row>
    <row r="15" customFormat="false" ht="15" hidden="false" customHeight="false" outlineLevel="0" collapsed="false">
      <c r="A15" s="19" t="s">
        <v>32</v>
      </c>
      <c r="B15" s="20" t="s">
        <v>33</v>
      </c>
    </row>
    <row r="16" customFormat="false" ht="28.35" hidden="false" customHeight="false" outlineLevel="0" collapsed="false">
      <c r="A16" s="19" t="s">
        <v>34</v>
      </c>
      <c r="B16" s="20" t="s">
        <v>35</v>
      </c>
    </row>
    <row r="18" customFormat="false" ht="15" hidden="false" customHeight="false" outlineLevel="0" collapsed="false">
      <c r="B18" s="21" t="s">
        <v>36</v>
      </c>
    </row>
  </sheetData>
  <mergeCells count="1">
    <mergeCell ref="A13:B13"/>
  </mergeCells>
  <hyperlinks>
    <hyperlink ref="A1" r:id="rId1" location="'Dashboard'!A1" display="◄ BACK TO DASHBOARD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6838"/>
    <pageSetUpPr fitToPage="true"/>
  </sheetPr>
  <dimension ref="A1:D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20"/>
    <col collapsed="false" customWidth="true" hidden="false" outlineLevel="0" max="3" min="3" style="0" width="22"/>
    <col collapsed="false" customWidth="true" hidden="false" outlineLevel="0" max="4" min="4" style="0" width="58"/>
  </cols>
  <sheetData>
    <row r="1" customFormat="false" ht="15" hidden="false" customHeight="false" outlineLevel="0" collapsed="false">
      <c r="A1" s="14" t="s">
        <v>18</v>
      </c>
    </row>
    <row r="2" customFormat="false" ht="31.5" hidden="false" customHeight="true" outlineLevel="0" collapsed="false">
      <c r="A2" s="22" t="s">
        <v>37</v>
      </c>
      <c r="B2" s="22"/>
      <c r="C2" s="22"/>
      <c r="D2" s="22"/>
    </row>
    <row r="4" customFormat="false" ht="21.75" hidden="false" customHeight="true" outlineLevel="0" collapsed="false">
      <c r="A4" s="23" t="s">
        <v>38</v>
      </c>
      <c r="B4" s="23"/>
      <c r="C4" s="24" t="s">
        <v>39</v>
      </c>
      <c r="D4" s="25" t="s">
        <v>40</v>
      </c>
    </row>
    <row r="5" customFormat="false" ht="21.75" hidden="false" customHeight="true" outlineLevel="0" collapsed="false">
      <c r="A5" s="23" t="s">
        <v>41</v>
      </c>
      <c r="B5" s="23"/>
      <c r="C5" s="26" t="n">
        <v>4000000</v>
      </c>
      <c r="D5" s="25" t="s">
        <v>42</v>
      </c>
    </row>
    <row r="6" customFormat="false" ht="21.75" hidden="false" customHeight="true" outlineLevel="0" collapsed="false">
      <c r="A6" s="23" t="s">
        <v>43</v>
      </c>
      <c r="B6" s="23"/>
      <c r="C6" s="27" t="n">
        <v>0.085</v>
      </c>
      <c r="D6" s="25" t="s">
        <v>44</v>
      </c>
    </row>
    <row r="7" customFormat="false" ht="21.75" hidden="false" customHeight="true" outlineLevel="0" collapsed="false">
      <c r="A7" s="23" t="s">
        <v>45</v>
      </c>
      <c r="B7" s="23"/>
      <c r="C7" s="28" t="n">
        <v>20</v>
      </c>
      <c r="D7" s="25" t="s">
        <v>46</v>
      </c>
    </row>
    <row r="8" customFormat="false" ht="21.75" hidden="false" customHeight="true" outlineLevel="0" collapsed="false">
      <c r="A8" s="23" t="s">
        <v>47</v>
      </c>
      <c r="B8" s="23"/>
      <c r="C8" s="29" t="n">
        <v>46331</v>
      </c>
      <c r="D8" s="25" t="s">
        <v>48</v>
      </c>
    </row>
    <row r="9" customFormat="false" ht="21.75" hidden="false" customHeight="true" outlineLevel="0" collapsed="false">
      <c r="A9" s="23" t="s">
        <v>49</v>
      </c>
      <c r="B9" s="23"/>
      <c r="C9" s="26" t="n">
        <v>100000</v>
      </c>
      <c r="D9" s="25" t="s">
        <v>50</v>
      </c>
    </row>
    <row r="10" customFormat="false" ht="21.75" hidden="false" customHeight="true" outlineLevel="0" collapsed="false">
      <c r="A10" s="23" t="s">
        <v>51</v>
      </c>
      <c r="B10" s="23"/>
      <c r="C10" s="24" t="s">
        <v>52</v>
      </c>
      <c r="D10" s="25" t="s">
        <v>53</v>
      </c>
    </row>
    <row r="11" customFormat="false" ht="21.75" hidden="false" customHeight="true" outlineLevel="0" collapsed="false">
      <c r="A11" s="23" t="s">
        <v>54</v>
      </c>
      <c r="B11" s="23"/>
      <c r="C11" s="28" t="n">
        <v>1</v>
      </c>
      <c r="D11" s="25" t="s">
        <v>55</v>
      </c>
    </row>
    <row r="12" customFormat="false" ht="21.75" hidden="false" customHeight="true" outlineLevel="0" collapsed="false">
      <c r="A12" s="23" t="s">
        <v>56</v>
      </c>
      <c r="B12" s="23"/>
      <c r="C12" s="26" t="n">
        <v>0</v>
      </c>
      <c r="D12" s="25" t="s">
        <v>57</v>
      </c>
    </row>
    <row r="13" customFormat="false" ht="15" hidden="false" customHeight="false" outlineLevel="0" collapsed="false">
      <c r="A13" s="30" t="s">
        <v>58</v>
      </c>
      <c r="B13" s="30"/>
      <c r="C13" s="30"/>
      <c r="D13" s="30"/>
    </row>
    <row r="15" customFormat="false" ht="15" hidden="false" customHeight="false" outlineLevel="0" collapsed="false">
      <c r="A15" s="31" t="s">
        <v>59</v>
      </c>
      <c r="B15" s="31"/>
      <c r="C15" s="31"/>
      <c r="D15" s="31"/>
    </row>
    <row r="16" customFormat="false" ht="15" hidden="false" customHeight="true" outlineLevel="0" collapsed="false">
      <c r="A16" s="32" t="s">
        <v>60</v>
      </c>
      <c r="B16" s="32"/>
      <c r="C16" s="33" t="n">
        <f aca="false">C7*12</f>
        <v>240</v>
      </c>
    </row>
    <row r="17" customFormat="false" ht="15" hidden="false" customHeight="true" outlineLevel="0" collapsed="false">
      <c r="A17" s="32" t="s">
        <v>61</v>
      </c>
      <c r="B17" s="32"/>
      <c r="C17" s="34" t="n">
        <f aca="false">C6/12</f>
        <v>0.00708333333333333</v>
      </c>
    </row>
    <row r="18" customFormat="false" ht="15" hidden="false" customHeight="true" outlineLevel="0" collapsed="false">
      <c r="A18" s="32" t="s">
        <v>4</v>
      </c>
      <c r="B18" s="32"/>
      <c r="C18" s="35" t="n">
        <f aca="false">ROUND(PMT(C17,C16,-C5),0)</f>
        <v>34713</v>
      </c>
      <c r="D18" s="25" t="s">
        <v>62</v>
      </c>
    </row>
    <row r="19" customFormat="false" ht="15" hidden="false" customHeight="true" outlineLevel="0" collapsed="false">
      <c r="A19" s="32" t="s">
        <v>63</v>
      </c>
      <c r="B19" s="32"/>
      <c r="C19" s="33" t="n">
        <f aca="false">MATCH(C10,Lists!$A$2:$A$13,0)</f>
        <v>3</v>
      </c>
    </row>
    <row r="21" customFormat="false" ht="15" hidden="false" customHeight="false" outlineLevel="0" collapsed="false">
      <c r="B21" s="36" t="s">
        <v>16</v>
      </c>
    </row>
  </sheetData>
  <mergeCells count="16">
    <mergeCell ref="A2:D2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D13"/>
    <mergeCell ref="A15:D15"/>
    <mergeCell ref="A16:B16"/>
    <mergeCell ref="A17:B17"/>
    <mergeCell ref="A18:B18"/>
    <mergeCell ref="A19:B19"/>
  </mergeCells>
  <dataValidations count="3">
    <dataValidation allowBlank="true" errorStyle="stop" operator="between" showDropDown="false" showErrorMessage="false" showInputMessage="false" sqref="C4" type="list">
      <formula1>Lists!$B$2:$B$8</formula1>
      <formula2>0</formula2>
    </dataValidation>
    <dataValidation allowBlank="true" errorStyle="stop" operator="between" showDropDown="false" showErrorMessage="false" showInputMessage="false" sqref="C10" type="list">
      <formula1>Lists!$A$2:$A$13</formula1>
      <formula2>0</formula2>
    </dataValidation>
    <dataValidation allowBlank="false" error="Tenure must be 1–30 years" errorStyle="stop" operator="between" showDropDown="false" showErrorMessage="true" showInputMessage="false" sqref="C7" type="whole">
      <formula1>1</formula1>
      <formula2>30</formula2>
    </dataValidation>
  </dataValidations>
  <hyperlinks>
    <hyperlink ref="A1" r:id="rId1" location="'Dashboard'!A1" display="◄ BACK TO DASHBOARD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BF8F00"/>
    <pageSetUpPr fitToPage="true"/>
  </sheetPr>
  <dimension ref="A1:E3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18"/>
    <col collapsed="false" customWidth="true" hidden="false" outlineLevel="0" max="3" min="3" style="0" width="16"/>
    <col collapsed="false" customWidth="true" hidden="false" outlineLevel="0" max="4" min="4" style="0" width="14"/>
    <col collapsed="false" customWidth="true" hidden="false" outlineLevel="0" max="5" min="5" style="0" width="30"/>
  </cols>
  <sheetData>
    <row r="1" customFormat="false" ht="15" hidden="false" customHeight="false" outlineLevel="0" collapsed="false">
      <c r="A1" s="14" t="s">
        <v>18</v>
      </c>
    </row>
    <row r="2" customFormat="false" ht="27.75" hidden="false" customHeight="true" outlineLevel="0" collapsed="false">
      <c r="A2" s="37" t="s">
        <v>64</v>
      </c>
      <c r="B2" s="37"/>
      <c r="C2" s="37"/>
      <c r="D2" s="37"/>
      <c r="E2" s="37"/>
    </row>
    <row r="3" customFormat="false" ht="15" hidden="false" customHeight="false" outlineLevel="0" collapsed="false">
      <c r="A3" s="38" t="s">
        <v>65</v>
      </c>
      <c r="B3" s="38"/>
      <c r="C3" s="38"/>
      <c r="D3" s="38"/>
      <c r="E3" s="38"/>
    </row>
    <row r="4" customFormat="false" ht="36" hidden="false" customHeight="true" outlineLevel="0" collapsed="false">
      <c r="A4" s="39" t="s">
        <v>66</v>
      </c>
      <c r="B4" s="39" t="s">
        <v>67</v>
      </c>
      <c r="C4" s="39" t="s">
        <v>68</v>
      </c>
      <c r="D4" s="39" t="s">
        <v>69</v>
      </c>
      <c r="E4" s="39" t="s">
        <v>70</v>
      </c>
    </row>
    <row r="5" customFormat="false" ht="15" hidden="false" customHeight="false" outlineLevel="0" collapsed="false">
      <c r="A5" s="40" t="n">
        <v>1</v>
      </c>
      <c r="B5" s="41" t="n">
        <v>46726</v>
      </c>
      <c r="C5" s="42" t="n">
        <v>200000</v>
      </c>
      <c r="D5" s="43" t="n">
        <f aca="false">IF(OR(B5="",C5=""),"",(YEAR(B5)-YEAR('Loan Details'!$C$8))*12+MONTH(B5)-MONTH('Loan Details'!$C$8)+1)</f>
        <v>14</v>
      </c>
      <c r="E5" s="44" t="s">
        <v>71</v>
      </c>
    </row>
    <row r="6" customFormat="false" ht="15" hidden="false" customHeight="false" outlineLevel="0" collapsed="false">
      <c r="A6" s="40" t="n">
        <v>2</v>
      </c>
      <c r="B6" s="41" t="n">
        <v>47639</v>
      </c>
      <c r="C6" s="42" t="n">
        <v>300000</v>
      </c>
      <c r="D6" s="43" t="n">
        <f aca="false">IF(OR(B6="",C6=""),"",(YEAR(B6)-YEAR('Loan Details'!$C$8))*12+MONTH(B6)-MONTH('Loan Details'!$C$8)+1)</f>
        <v>44</v>
      </c>
      <c r="E6" s="44" t="s">
        <v>72</v>
      </c>
    </row>
    <row r="7" customFormat="false" ht="15" hidden="false" customHeight="false" outlineLevel="0" collapsed="false">
      <c r="A7" s="40" t="n">
        <v>3</v>
      </c>
      <c r="B7" s="41"/>
      <c r="C7" s="42"/>
      <c r="D7" s="43" t="str">
        <f aca="false">IF(OR(B7="",C7=""),"",(YEAR(B7)-YEAR('Loan Details'!$C$8))*12+MONTH(B7)-MONTH('Loan Details'!$C$8)+1)</f>
        <v/>
      </c>
      <c r="E7" s="44"/>
    </row>
    <row r="8" customFormat="false" ht="15" hidden="false" customHeight="false" outlineLevel="0" collapsed="false">
      <c r="A8" s="40" t="n">
        <v>4</v>
      </c>
      <c r="B8" s="41"/>
      <c r="C8" s="42"/>
      <c r="D8" s="43" t="str">
        <f aca="false">IF(OR(B8="",C8=""),"",(YEAR(B8)-YEAR('Loan Details'!$C$8))*12+MONTH(B8)-MONTH('Loan Details'!$C$8)+1)</f>
        <v/>
      </c>
      <c r="E8" s="44"/>
    </row>
    <row r="9" customFormat="false" ht="15" hidden="false" customHeight="false" outlineLevel="0" collapsed="false">
      <c r="A9" s="40" t="n">
        <v>5</v>
      </c>
      <c r="B9" s="41"/>
      <c r="C9" s="42"/>
      <c r="D9" s="43" t="str">
        <f aca="false">IF(OR(B9="",C9=""),"",(YEAR(B9)-YEAR('Loan Details'!$C$8))*12+MONTH(B9)-MONTH('Loan Details'!$C$8)+1)</f>
        <v/>
      </c>
      <c r="E9" s="44"/>
    </row>
    <row r="10" customFormat="false" ht="15" hidden="false" customHeight="false" outlineLevel="0" collapsed="false">
      <c r="A10" s="40" t="n">
        <v>6</v>
      </c>
      <c r="B10" s="41"/>
      <c r="C10" s="42"/>
      <c r="D10" s="43" t="str">
        <f aca="false">IF(OR(B10="",C10=""),"",(YEAR(B10)-YEAR('Loan Details'!$C$8))*12+MONTH(B10)-MONTH('Loan Details'!$C$8)+1)</f>
        <v/>
      </c>
      <c r="E10" s="44"/>
    </row>
    <row r="11" customFormat="false" ht="15" hidden="false" customHeight="false" outlineLevel="0" collapsed="false">
      <c r="A11" s="40" t="n">
        <v>7</v>
      </c>
      <c r="B11" s="41"/>
      <c r="C11" s="42"/>
      <c r="D11" s="43" t="str">
        <f aca="false">IF(OR(B11="",C11=""),"",(YEAR(B11)-YEAR('Loan Details'!$C$8))*12+MONTH(B11)-MONTH('Loan Details'!$C$8)+1)</f>
        <v/>
      </c>
      <c r="E11" s="44"/>
    </row>
    <row r="12" customFormat="false" ht="15" hidden="false" customHeight="false" outlineLevel="0" collapsed="false">
      <c r="A12" s="40" t="n">
        <v>8</v>
      </c>
      <c r="B12" s="41"/>
      <c r="C12" s="42"/>
      <c r="D12" s="43" t="str">
        <f aca="false">IF(OR(B12="",C12=""),"",(YEAR(B12)-YEAR('Loan Details'!$C$8))*12+MONTH(B12)-MONTH('Loan Details'!$C$8)+1)</f>
        <v/>
      </c>
      <c r="E12" s="44"/>
    </row>
    <row r="13" customFormat="false" ht="15" hidden="false" customHeight="false" outlineLevel="0" collapsed="false">
      <c r="A13" s="40" t="n">
        <v>9</v>
      </c>
      <c r="B13" s="41"/>
      <c r="C13" s="42"/>
      <c r="D13" s="43" t="str">
        <f aca="false">IF(OR(B13="",C13=""),"",(YEAR(B13)-YEAR('Loan Details'!$C$8))*12+MONTH(B13)-MONTH('Loan Details'!$C$8)+1)</f>
        <v/>
      </c>
      <c r="E13" s="44"/>
    </row>
    <row r="14" customFormat="false" ht="15" hidden="false" customHeight="false" outlineLevel="0" collapsed="false">
      <c r="A14" s="40" t="n">
        <v>10</v>
      </c>
      <c r="B14" s="41"/>
      <c r="C14" s="42"/>
      <c r="D14" s="43" t="str">
        <f aca="false">IF(OR(B14="",C14=""),"",(YEAR(B14)-YEAR('Loan Details'!$C$8))*12+MONTH(B14)-MONTH('Loan Details'!$C$8)+1)</f>
        <v/>
      </c>
      <c r="E14" s="44"/>
    </row>
    <row r="15" customFormat="false" ht="15" hidden="false" customHeight="false" outlineLevel="0" collapsed="false">
      <c r="A15" s="40" t="n">
        <v>11</v>
      </c>
      <c r="B15" s="41"/>
      <c r="C15" s="42"/>
      <c r="D15" s="43" t="str">
        <f aca="false">IF(OR(B15="",C15=""),"",(YEAR(B15)-YEAR('Loan Details'!$C$8))*12+MONTH(B15)-MONTH('Loan Details'!$C$8)+1)</f>
        <v/>
      </c>
      <c r="E15" s="44"/>
    </row>
    <row r="16" customFormat="false" ht="15" hidden="false" customHeight="false" outlineLevel="0" collapsed="false">
      <c r="A16" s="40" t="n">
        <v>12</v>
      </c>
      <c r="B16" s="41"/>
      <c r="C16" s="42"/>
      <c r="D16" s="43" t="str">
        <f aca="false">IF(OR(B16="",C16=""),"",(YEAR(B16)-YEAR('Loan Details'!$C$8))*12+MONTH(B16)-MONTH('Loan Details'!$C$8)+1)</f>
        <v/>
      </c>
      <c r="E16" s="44"/>
    </row>
    <row r="17" customFormat="false" ht="15" hidden="false" customHeight="false" outlineLevel="0" collapsed="false">
      <c r="A17" s="40" t="n">
        <v>13</v>
      </c>
      <c r="B17" s="41"/>
      <c r="C17" s="42"/>
      <c r="D17" s="43" t="str">
        <f aca="false">IF(OR(B17="",C17=""),"",(YEAR(B17)-YEAR('Loan Details'!$C$8))*12+MONTH(B17)-MONTH('Loan Details'!$C$8)+1)</f>
        <v/>
      </c>
      <c r="E17" s="44"/>
    </row>
    <row r="18" customFormat="false" ht="15" hidden="false" customHeight="false" outlineLevel="0" collapsed="false">
      <c r="A18" s="40" t="n">
        <v>14</v>
      </c>
      <c r="B18" s="41"/>
      <c r="C18" s="42"/>
      <c r="D18" s="43" t="str">
        <f aca="false">IF(OR(B18="",C18=""),"",(YEAR(B18)-YEAR('Loan Details'!$C$8))*12+MONTH(B18)-MONTH('Loan Details'!$C$8)+1)</f>
        <v/>
      </c>
      <c r="E18" s="44"/>
    </row>
    <row r="19" customFormat="false" ht="15" hidden="false" customHeight="false" outlineLevel="0" collapsed="false">
      <c r="A19" s="40" t="n">
        <v>15</v>
      </c>
      <c r="B19" s="41"/>
      <c r="C19" s="42"/>
      <c r="D19" s="43" t="str">
        <f aca="false">IF(OR(B19="",C19=""),"",(YEAR(B19)-YEAR('Loan Details'!$C$8))*12+MONTH(B19)-MONTH('Loan Details'!$C$8)+1)</f>
        <v/>
      </c>
      <c r="E19" s="44"/>
    </row>
    <row r="20" customFormat="false" ht="15" hidden="false" customHeight="false" outlineLevel="0" collapsed="false">
      <c r="A20" s="40" t="n">
        <v>16</v>
      </c>
      <c r="B20" s="41"/>
      <c r="C20" s="42"/>
      <c r="D20" s="43" t="str">
        <f aca="false">IF(OR(B20="",C20=""),"",(YEAR(B20)-YEAR('Loan Details'!$C$8))*12+MONTH(B20)-MONTH('Loan Details'!$C$8)+1)</f>
        <v/>
      </c>
      <c r="E20" s="44"/>
    </row>
    <row r="21" customFormat="false" ht="15" hidden="false" customHeight="false" outlineLevel="0" collapsed="false">
      <c r="A21" s="40" t="n">
        <v>17</v>
      </c>
      <c r="B21" s="41"/>
      <c r="C21" s="42"/>
      <c r="D21" s="43" t="str">
        <f aca="false">IF(OR(B21="",C21=""),"",(YEAR(B21)-YEAR('Loan Details'!$C$8))*12+MONTH(B21)-MONTH('Loan Details'!$C$8)+1)</f>
        <v/>
      </c>
      <c r="E21" s="44"/>
    </row>
    <row r="22" customFormat="false" ht="15" hidden="false" customHeight="false" outlineLevel="0" collapsed="false">
      <c r="A22" s="40" t="n">
        <v>18</v>
      </c>
      <c r="B22" s="41"/>
      <c r="C22" s="42"/>
      <c r="D22" s="43" t="str">
        <f aca="false">IF(OR(B22="",C22=""),"",(YEAR(B22)-YEAR('Loan Details'!$C$8))*12+MONTH(B22)-MONTH('Loan Details'!$C$8)+1)</f>
        <v/>
      </c>
      <c r="E22" s="44"/>
    </row>
    <row r="23" customFormat="false" ht="15" hidden="false" customHeight="false" outlineLevel="0" collapsed="false">
      <c r="A23" s="40" t="n">
        <v>19</v>
      </c>
      <c r="B23" s="41"/>
      <c r="C23" s="42"/>
      <c r="D23" s="43" t="str">
        <f aca="false">IF(OR(B23="",C23=""),"",(YEAR(B23)-YEAR('Loan Details'!$C$8))*12+MONTH(B23)-MONTH('Loan Details'!$C$8)+1)</f>
        <v/>
      </c>
      <c r="E23" s="44"/>
    </row>
    <row r="24" customFormat="false" ht="15" hidden="false" customHeight="false" outlineLevel="0" collapsed="false">
      <c r="A24" s="40" t="n">
        <v>20</v>
      </c>
      <c r="B24" s="41"/>
      <c r="C24" s="42"/>
      <c r="D24" s="43" t="str">
        <f aca="false">IF(OR(B24="",C24=""),"",(YEAR(B24)-YEAR('Loan Details'!$C$8))*12+MONTH(B24)-MONTH('Loan Details'!$C$8)+1)</f>
        <v/>
      </c>
      <c r="E24" s="44"/>
    </row>
    <row r="25" customFormat="false" ht="15" hidden="false" customHeight="false" outlineLevel="0" collapsed="false">
      <c r="A25" s="40" t="n">
        <v>21</v>
      </c>
      <c r="B25" s="41"/>
      <c r="C25" s="42"/>
      <c r="D25" s="43" t="str">
        <f aca="false">IF(OR(B25="",C25=""),"",(YEAR(B25)-YEAR('Loan Details'!$C$8))*12+MONTH(B25)-MONTH('Loan Details'!$C$8)+1)</f>
        <v/>
      </c>
      <c r="E25" s="44"/>
    </row>
    <row r="26" customFormat="false" ht="15" hidden="false" customHeight="false" outlineLevel="0" collapsed="false">
      <c r="A26" s="40" t="n">
        <v>22</v>
      </c>
      <c r="B26" s="41"/>
      <c r="C26" s="42"/>
      <c r="D26" s="43" t="str">
        <f aca="false">IF(OR(B26="",C26=""),"",(YEAR(B26)-YEAR('Loan Details'!$C$8))*12+MONTH(B26)-MONTH('Loan Details'!$C$8)+1)</f>
        <v/>
      </c>
      <c r="E26" s="44"/>
    </row>
    <row r="27" customFormat="false" ht="15" hidden="false" customHeight="false" outlineLevel="0" collapsed="false">
      <c r="A27" s="40" t="n">
        <v>23</v>
      </c>
      <c r="B27" s="41"/>
      <c r="C27" s="42"/>
      <c r="D27" s="43" t="str">
        <f aca="false">IF(OR(B27="",C27=""),"",(YEAR(B27)-YEAR('Loan Details'!$C$8))*12+MONTH(B27)-MONTH('Loan Details'!$C$8)+1)</f>
        <v/>
      </c>
      <c r="E27" s="44"/>
    </row>
    <row r="28" customFormat="false" ht="15" hidden="false" customHeight="false" outlineLevel="0" collapsed="false">
      <c r="A28" s="40" t="n">
        <v>24</v>
      </c>
      <c r="B28" s="41"/>
      <c r="C28" s="42"/>
      <c r="D28" s="43" t="str">
        <f aca="false">IF(OR(B28="",C28=""),"",(YEAR(B28)-YEAR('Loan Details'!$C$8))*12+MONTH(B28)-MONTH('Loan Details'!$C$8)+1)</f>
        <v/>
      </c>
      <c r="E28" s="44"/>
    </row>
    <row r="29" customFormat="false" ht="15" hidden="false" customHeight="false" outlineLevel="0" collapsed="false">
      <c r="A29" s="40" t="n">
        <v>25</v>
      </c>
      <c r="B29" s="41"/>
      <c r="C29" s="42"/>
      <c r="D29" s="43" t="str">
        <f aca="false">IF(OR(B29="",C29=""),"",(YEAR(B29)-YEAR('Loan Details'!$C$8))*12+MONTH(B29)-MONTH('Loan Details'!$C$8)+1)</f>
        <v/>
      </c>
      <c r="E29" s="44"/>
    </row>
    <row r="30" customFormat="false" ht="15" hidden="false" customHeight="false" outlineLevel="0" collapsed="false">
      <c r="A30" s="40" t="n">
        <v>26</v>
      </c>
      <c r="B30" s="41"/>
      <c r="C30" s="42"/>
      <c r="D30" s="43" t="str">
        <f aca="false">IF(OR(B30="",C30=""),"",(YEAR(B30)-YEAR('Loan Details'!$C$8))*12+MONTH(B30)-MONTH('Loan Details'!$C$8)+1)</f>
        <v/>
      </c>
      <c r="E30" s="44"/>
    </row>
    <row r="31" customFormat="false" ht="15" hidden="false" customHeight="false" outlineLevel="0" collapsed="false">
      <c r="A31" s="40" t="n">
        <v>27</v>
      </c>
      <c r="B31" s="41"/>
      <c r="C31" s="42"/>
      <c r="D31" s="43" t="str">
        <f aca="false">IF(OR(B31="",C31=""),"",(YEAR(B31)-YEAR('Loan Details'!$C$8))*12+MONTH(B31)-MONTH('Loan Details'!$C$8)+1)</f>
        <v/>
      </c>
      <c r="E31" s="44"/>
    </row>
    <row r="32" customFormat="false" ht="15" hidden="false" customHeight="false" outlineLevel="0" collapsed="false">
      <c r="A32" s="40" t="n">
        <v>28</v>
      </c>
      <c r="B32" s="41"/>
      <c r="C32" s="42"/>
      <c r="D32" s="43" t="str">
        <f aca="false">IF(OR(B32="",C32=""),"",(YEAR(B32)-YEAR('Loan Details'!$C$8))*12+MONTH(B32)-MONTH('Loan Details'!$C$8)+1)</f>
        <v/>
      </c>
      <c r="E32" s="44"/>
    </row>
    <row r="33" customFormat="false" ht="15" hidden="false" customHeight="false" outlineLevel="0" collapsed="false">
      <c r="A33" s="40" t="n">
        <v>29</v>
      </c>
      <c r="B33" s="41"/>
      <c r="C33" s="42"/>
      <c r="D33" s="43" t="str">
        <f aca="false">IF(OR(B33="",C33=""),"",(YEAR(B33)-YEAR('Loan Details'!$C$8))*12+MONTH(B33)-MONTH('Loan Details'!$C$8)+1)</f>
        <v/>
      </c>
      <c r="E33" s="44"/>
    </row>
    <row r="34" customFormat="false" ht="15" hidden="false" customHeight="false" outlineLevel="0" collapsed="false">
      <c r="A34" s="40" t="n">
        <v>30</v>
      </c>
      <c r="B34" s="41"/>
      <c r="C34" s="42"/>
      <c r="D34" s="43" t="str">
        <f aca="false">IF(OR(B34="",C34=""),"",(YEAR(B34)-YEAR('Loan Details'!$C$8))*12+MONTH(B34)-MONTH('Loan Details'!$C$8)+1)</f>
        <v/>
      </c>
      <c r="E34" s="44"/>
    </row>
    <row r="35" customFormat="false" ht="15" hidden="false" customHeight="false" outlineLevel="0" collapsed="false">
      <c r="B35" s="39" t="s">
        <v>73</v>
      </c>
      <c r="C35" s="45" t="n">
        <f aca="false">SUM(C5:C34)</f>
        <v>500000</v>
      </c>
    </row>
  </sheetData>
  <mergeCells count="2">
    <mergeCell ref="A2:E2"/>
    <mergeCell ref="A3:E3"/>
  </mergeCells>
  <conditionalFormatting sqref="D5:D34">
    <cfRule type="expression" priority="2" aboveAverage="0" equalAverage="0" bottom="0" percent="0" rank="0" text="" dxfId="0">
      <formula>AND(D5&lt;&gt;"",OR(D5&lt;1,D5&gt;'Loan Details'!$C$16))</formula>
    </cfRule>
  </conditionalFormatting>
  <hyperlinks>
    <hyperlink ref="A1" r:id="rId1" location="'Dashboard'!A1" display="◄ BACK TO DASHBOARD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00000"/>
    <pageSetUpPr fitToPage="true"/>
  </sheetPr>
  <dimension ref="A1:G4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18"/>
    <col collapsed="false" customWidth="true" hidden="false" outlineLevel="0" max="3" min="3" style="0" width="16"/>
    <col collapsed="false" customWidth="true" hidden="false" outlineLevel="0" max="4" min="4" style="0" width="18"/>
    <col collapsed="false" customWidth="true" hidden="false" outlineLevel="0" max="6" min="5" style="0" width="20"/>
    <col collapsed="false" customWidth="true" hidden="false" outlineLevel="0" max="7" min="7" style="0" width="12"/>
  </cols>
  <sheetData>
    <row r="1" customFormat="false" ht="15" hidden="false" customHeight="false" outlineLevel="0" collapsed="false">
      <c r="A1" s="14" t="s">
        <v>18</v>
      </c>
    </row>
    <row r="2" customFormat="false" ht="27.75" hidden="false" customHeight="true" outlineLevel="0" collapsed="false">
      <c r="A2" s="37" t="s">
        <v>74</v>
      </c>
      <c r="B2" s="37"/>
      <c r="C2" s="37"/>
      <c r="D2" s="37"/>
      <c r="E2" s="37"/>
      <c r="F2" s="37"/>
      <c r="G2" s="37"/>
    </row>
    <row r="4" customFormat="false" ht="36" hidden="false" customHeight="true" outlineLevel="0" collapsed="false">
      <c r="A4" s="39" t="s">
        <v>75</v>
      </c>
      <c r="B4" s="39" t="s">
        <v>4</v>
      </c>
      <c r="C4" s="39" t="s">
        <v>76</v>
      </c>
      <c r="D4" s="39" t="s">
        <v>77</v>
      </c>
      <c r="E4" s="39" t="s">
        <v>78</v>
      </c>
      <c r="F4" s="39" t="s">
        <v>79</v>
      </c>
      <c r="G4" s="39" t="s">
        <v>80</v>
      </c>
    </row>
    <row r="5" customFormat="false" ht="25.5" hidden="false" customHeight="true" outlineLevel="0" collapsed="false">
      <c r="A5" s="46" t="s">
        <v>81</v>
      </c>
      <c r="B5" s="47" t="n">
        <f aca="false">'Loan Details'!C18</f>
        <v>34713</v>
      </c>
      <c r="C5" s="48" t="n">
        <f aca="false">'No Prepayment'!B3</f>
        <v>240</v>
      </c>
      <c r="D5" s="49" t="n">
        <f aca="false">'No Prepayment'!H3</f>
        <v>53605</v>
      </c>
      <c r="E5" s="47" t="n">
        <f aca="false">'No Prepayment'!D3</f>
        <v>4331075.5</v>
      </c>
      <c r="F5" s="8" t="n">
        <f aca="false">$E$5-E5</f>
        <v>0</v>
      </c>
      <c r="G5" s="9" t="n">
        <f aca="false">$C$5-C5</f>
        <v>0</v>
      </c>
    </row>
    <row r="6" customFormat="false" ht="25.5" hidden="false" customHeight="true" outlineLevel="0" collapsed="false">
      <c r="A6" s="46" t="s">
        <v>82</v>
      </c>
      <c r="B6" s="47" t="n">
        <f aca="false">'Loan Details'!C18</f>
        <v>34713</v>
      </c>
      <c r="C6" s="48" t="n">
        <f aca="false">'Reduce Tenure'!B3</f>
        <v>126</v>
      </c>
      <c r="D6" s="49" t="n">
        <f aca="false">'Reduce Tenure'!H3</f>
        <v>50135</v>
      </c>
      <c r="E6" s="47" t="n">
        <f aca="false">'Reduce Tenure'!D3</f>
        <v>1953344.27</v>
      </c>
      <c r="F6" s="8" t="n">
        <f aca="false">$E$5-E6</f>
        <v>2377731.23</v>
      </c>
      <c r="G6" s="9" t="n">
        <f aca="false">$C$5-C6</f>
        <v>114</v>
      </c>
    </row>
    <row r="7" customFormat="false" ht="25.5" hidden="false" customHeight="true" outlineLevel="0" collapsed="false">
      <c r="A7" s="46" t="s">
        <v>83</v>
      </c>
      <c r="B7" s="47" t="n">
        <f aca="false">'Reduce EMI'!J3</f>
        <v>3878</v>
      </c>
      <c r="C7" s="48" t="n">
        <f aca="false">'Reduce EMI'!B3</f>
        <v>221</v>
      </c>
      <c r="D7" s="49" t="n">
        <f aca="false">'Reduce EMI'!H3</f>
        <v>53026</v>
      </c>
      <c r="E7" s="47" t="n">
        <f aca="false">'Reduce EMI'!D3</f>
        <v>2857118.13</v>
      </c>
      <c r="F7" s="8" t="n">
        <f aca="false">$E$5-E7</f>
        <v>1473957.37</v>
      </c>
      <c r="G7" s="9" t="n">
        <f aca="false">$C$5-C7</f>
        <v>19</v>
      </c>
    </row>
    <row r="8" customFormat="false" ht="15" hidden="false" customHeight="false" outlineLevel="0" collapsed="false">
      <c r="B8" s="50" t="str">
        <f aca="false">"EMI falls from "&amp;TEXT('Loan Details'!C18,"[&gt;=100000]₹##\,##\,##0;₹##,##0")&amp;" to "&amp;TEXT(B7,"[&gt;=100000]₹##\,##\,##0;₹##,##0")&amp;" by the end"</f>
        <v>EMI falls from ₹34,713 to ₹3,878 by the end</v>
      </c>
      <c r="C8" s="50"/>
      <c r="D8" s="50"/>
      <c r="E8" s="50"/>
      <c r="F8" s="50"/>
      <c r="G8" s="50"/>
    </row>
    <row r="10" customFormat="false" ht="16.15" hidden="false" customHeight="false" outlineLevel="0" collapsed="false">
      <c r="A10" s="51" t="s">
        <v>84</v>
      </c>
    </row>
    <row r="11" customFormat="false" ht="24" hidden="false" customHeight="true" outlineLevel="0" collapsed="false">
      <c r="A11" s="52" t="str">
        <f aca="false">IF(E6&lt;=E7,"Reduce TENURE saves more interest: "&amp;TEXT(E7-E6,"[&gt;=100000]₹##\,##\,##0;₹##,##0")&amp;" extra compared with reducing EMI, and your loan closes "&amp;(C7-C6)&amp;" EMIs earlier. Choose Reduce EMI only if you need lower monthly outflow.","Reduce EMI saves more interest in this case.")</f>
        <v>Reduce TENURE saves more interest: ₹9,03,774 extra compared with reducing EMI, and your loan closes 95 EMIs earlier. Choose Reduce EMI only if you need lower monthly outflow.</v>
      </c>
      <c r="B11" s="52"/>
      <c r="C11" s="52"/>
      <c r="D11" s="52"/>
      <c r="E11" s="52"/>
      <c r="F11" s="52"/>
      <c r="G11" s="52"/>
    </row>
    <row r="12" customFormat="false" ht="24" hidden="false" customHeight="true" outlineLevel="0" collapsed="false">
      <c r="A12" s="52"/>
      <c r="B12" s="52"/>
      <c r="C12" s="52"/>
      <c r="D12" s="52"/>
      <c r="E12" s="52"/>
      <c r="F12" s="52"/>
      <c r="G12" s="52"/>
    </row>
    <row r="14" customFormat="false" ht="16.15" hidden="false" customHeight="false" outlineLevel="0" collapsed="false">
      <c r="A14" s="53" t="s">
        <v>85</v>
      </c>
    </row>
    <row r="15" customFormat="false" ht="36" hidden="false" customHeight="true" outlineLevel="0" collapsed="false">
      <c r="A15" s="39" t="s">
        <v>86</v>
      </c>
      <c r="B15" s="39" t="s">
        <v>87</v>
      </c>
      <c r="C15" s="39" t="s">
        <v>88</v>
      </c>
      <c r="D15" s="39" t="s">
        <v>89</v>
      </c>
      <c r="E15" s="39" t="s">
        <v>90</v>
      </c>
      <c r="F15" s="39" t="s">
        <v>91</v>
      </c>
    </row>
    <row r="16" customFormat="false" ht="15" hidden="false" customHeight="false" outlineLevel="0" collapsed="false">
      <c r="A16" s="54" t="n">
        <v>1</v>
      </c>
      <c r="B16" s="55" t="n">
        <f aca="false">SUMIF('Reduce Tenure'!$K$7:$K$366,A16,'Reduce Tenure'!$F$7:$F$366)+SUMIF('Reduce Tenure'!$K$7:$K$366,A16,'Reduce Tenure'!$G$7:$G$366)</f>
        <v>184675.01</v>
      </c>
      <c r="C16" s="55" t="n">
        <f aca="false">SUMIF('Reduce Tenure'!$K$7:$K$366,A16,'Reduce Tenure'!$E$7:$E$366)</f>
        <v>331880.99</v>
      </c>
      <c r="D16" s="55" t="n">
        <f aca="false">INDEX('No Prepayment'!$H$7:$H$366,MIN(A16*12,360))</f>
        <v>3920389.94</v>
      </c>
      <c r="E16" s="55" t="n">
        <f aca="false">INDEX('Reduce Tenure'!$H$7:$H$366,MIN(A16*12,360))</f>
        <v>3815324.99</v>
      </c>
      <c r="F16" s="55" t="n">
        <f aca="false">INDEX('Reduce EMI'!$H$7:$H$366,MIN(A16*12,360))</f>
        <v>3821581.68</v>
      </c>
    </row>
    <row r="17" customFormat="false" ht="15" hidden="false" customHeight="false" outlineLevel="0" collapsed="false">
      <c r="A17" s="54" t="n">
        <v>2</v>
      </c>
      <c r="B17" s="55" t="n">
        <f aca="false">SUMIF('Reduce Tenure'!$K$7:$K$366,A17,'Reduce Tenure'!$F$7:$F$366)+SUMIF('Reduce Tenure'!$K$7:$K$366,A17,'Reduce Tenure'!$G$7:$G$366)</f>
        <v>415625.45</v>
      </c>
      <c r="C17" s="55" t="n">
        <f aca="false">SUMIF('Reduce Tenure'!$K$7:$K$366,A17,'Reduce Tenure'!$E$7:$E$366)</f>
        <v>300930.55</v>
      </c>
      <c r="D17" s="55" t="n">
        <f aca="false">INDEX('No Prepayment'!$H$7:$H$366,MIN(A17*12,360))</f>
        <v>3833743.08</v>
      </c>
      <c r="E17" s="55" t="n">
        <f aca="false">INDEX('Reduce Tenure'!$H$7:$H$366,MIN(A17*12,360))</f>
        <v>3399699.54</v>
      </c>
      <c r="F17" s="55" t="n">
        <f aca="false">INDEX('Reduce EMI'!$H$7:$H$366,MIN(A17*12,360))</f>
        <v>3442167.94</v>
      </c>
    </row>
    <row r="18" customFormat="false" ht="15" hidden="false" customHeight="false" outlineLevel="0" collapsed="false">
      <c r="A18" s="54" t="n">
        <v>3</v>
      </c>
      <c r="B18" s="55" t="n">
        <f aca="false">SUMIF('Reduce Tenure'!$K$7:$K$366,A18,'Reduce Tenure'!$F$7:$F$366)+SUMIF('Reduce Tenure'!$K$7:$K$366,A18,'Reduce Tenure'!$G$7:$G$366)</f>
        <v>237736.08</v>
      </c>
      <c r="C18" s="55" t="n">
        <f aca="false">SUMIF('Reduce Tenure'!$K$7:$K$366,A18,'Reduce Tenure'!$E$7:$E$366)</f>
        <v>278819.92</v>
      </c>
      <c r="D18" s="55" t="n">
        <f aca="false">INDEX('No Prepayment'!$H$7:$H$366,MIN(A18*12,360))</f>
        <v>3739437.43</v>
      </c>
      <c r="E18" s="55" t="n">
        <f aca="false">INDEX('Reduce Tenure'!$H$7:$H$366,MIN(A18*12,360))</f>
        <v>3161963.46</v>
      </c>
      <c r="F18" s="55" t="n">
        <f aca="false">INDEX('Reduce EMI'!$H$7:$H$366,MIN(A18*12,360))</f>
        <v>3258970.76</v>
      </c>
    </row>
    <row r="19" customFormat="false" ht="15" hidden="false" customHeight="false" outlineLevel="0" collapsed="false">
      <c r="A19" s="54" t="n">
        <v>4</v>
      </c>
      <c r="B19" s="55" t="n">
        <f aca="false">SUMIF('Reduce Tenure'!$K$7:$K$366,A19,'Reduce Tenure'!$F$7:$F$366)+SUMIF('Reduce Tenure'!$K$7:$K$366,A19,'Reduce Tenure'!$G$7:$G$366)</f>
        <v>567340.55</v>
      </c>
      <c r="C19" s="55" t="n">
        <f aca="false">SUMIF('Reduce Tenure'!$K$7:$K$366,A19,'Reduce Tenure'!$E$7:$E$366)</f>
        <v>249215.45</v>
      </c>
      <c r="D19" s="55" t="n">
        <f aca="false">INDEX('No Prepayment'!$H$7:$H$366,MIN(A19*12,360))</f>
        <v>3636796</v>
      </c>
      <c r="E19" s="55" t="n">
        <f aca="false">INDEX('Reduce Tenure'!$H$7:$H$366,MIN(A19*12,360))</f>
        <v>2594622.91</v>
      </c>
      <c r="F19" s="55" t="n">
        <f aca="false">INDEX('Reduce EMI'!$H$7:$H$366,MIN(A19*12,360))</f>
        <v>2774039.27</v>
      </c>
    </row>
    <row r="20" customFormat="false" ht="15" hidden="false" customHeight="false" outlineLevel="0" collapsed="false">
      <c r="A20" s="54" t="n">
        <v>5</v>
      </c>
      <c r="B20" s="55" t="n">
        <f aca="false">SUMIF('Reduce Tenure'!$K$7:$K$366,A20,'Reduce Tenure'!$F$7:$F$366)+SUMIF('Reduce Tenure'!$K$7:$K$366,A20,'Reduce Tenure'!$G$7:$G$366)</f>
        <v>308897.54</v>
      </c>
      <c r="C20" s="55" t="n">
        <f aca="false">SUMIF('Reduce Tenure'!$K$7:$K$366,A20,'Reduce Tenure'!$E$7:$E$366)</f>
        <v>207658.46</v>
      </c>
      <c r="D20" s="55" t="n">
        <f aca="false">INDEX('No Prepayment'!$H$7:$H$366,MIN(A20*12,360))</f>
        <v>3525082.01</v>
      </c>
      <c r="E20" s="55" t="n">
        <f aca="false">INDEX('Reduce Tenure'!$H$7:$H$366,MIN(A20*12,360))</f>
        <v>2285725.37</v>
      </c>
      <c r="F20" s="55" t="n">
        <f aca="false">INDEX('Reduce EMI'!$H$7:$H$366,MIN(A20*12,360))</f>
        <v>2590677.27</v>
      </c>
    </row>
    <row r="21" customFormat="false" ht="15" hidden="false" customHeight="false" outlineLevel="0" collapsed="false">
      <c r="A21" s="54" t="n">
        <v>6</v>
      </c>
      <c r="B21" s="55" t="n">
        <f aca="false">SUMIF('Reduce Tenure'!$K$7:$K$366,A21,'Reduce Tenure'!$F$7:$F$366)+SUMIF('Reduce Tenure'!$K$7:$K$366,A21,'Reduce Tenure'!$G$7:$G$366)</f>
        <v>336201.29</v>
      </c>
      <c r="C21" s="55" t="n">
        <f aca="false">SUMIF('Reduce Tenure'!$K$7:$K$366,A21,'Reduce Tenure'!$E$7:$E$366)</f>
        <v>180354.71</v>
      </c>
      <c r="D21" s="55" t="n">
        <f aca="false">INDEX('No Prepayment'!$H$7:$H$366,MIN(A21*12,360))</f>
        <v>3403493.53</v>
      </c>
      <c r="E21" s="55" t="n">
        <f aca="false">INDEX('Reduce Tenure'!$H$7:$H$366,MIN(A21*12,360))</f>
        <v>1949524.08</v>
      </c>
      <c r="F21" s="55" t="n">
        <f aca="false">INDEX('Reduce EMI'!$H$7:$H$366,MIN(A21*12,360))</f>
        <v>2403396.31</v>
      </c>
    </row>
    <row r="22" customFormat="false" ht="15" hidden="false" customHeight="false" outlineLevel="0" collapsed="false">
      <c r="A22" s="54" t="n">
        <v>7</v>
      </c>
      <c r="B22" s="55" t="n">
        <f aca="false">SUMIF('Reduce Tenure'!$K$7:$K$366,A22,'Reduce Tenure'!$F$7:$F$366)+SUMIF('Reduce Tenure'!$K$7:$K$366,A22,'Reduce Tenure'!$G$7:$G$366)</f>
        <v>365918.43</v>
      </c>
      <c r="C22" s="55" t="n">
        <f aca="false">SUMIF('Reduce Tenure'!$K$7:$K$366,A22,'Reduce Tenure'!$E$7:$E$366)</f>
        <v>150637.57</v>
      </c>
      <c r="D22" s="55" t="n">
        <f aca="false">INDEX('No Prepayment'!$H$7:$H$366,MIN(A22*12,360))</f>
        <v>3271157.73</v>
      </c>
      <c r="E22" s="55" t="n">
        <f aca="false">INDEX('Reduce Tenure'!$H$7:$H$366,MIN(A22*12,360))</f>
        <v>1583605.65</v>
      </c>
      <c r="F22" s="55" t="n">
        <f aca="false">INDEX('Reduce EMI'!$H$7:$H$366,MIN(A22*12,360))</f>
        <v>2212294.07</v>
      </c>
    </row>
    <row r="23" customFormat="false" ht="15" hidden="false" customHeight="false" outlineLevel="0" collapsed="false">
      <c r="A23" s="54" t="n">
        <v>8</v>
      </c>
      <c r="B23" s="55" t="n">
        <f aca="false">SUMIF('Reduce Tenure'!$K$7:$K$366,A23,'Reduce Tenure'!$F$7:$F$366)+SUMIF('Reduce Tenure'!$K$7:$K$366,A23,'Reduce Tenure'!$G$7:$G$366)</f>
        <v>398262.28</v>
      </c>
      <c r="C23" s="55" t="n">
        <f aca="false">SUMIF('Reduce Tenure'!$K$7:$K$366,A23,'Reduce Tenure'!$E$7:$E$366)</f>
        <v>118293.72</v>
      </c>
      <c r="D23" s="55" t="n">
        <f aca="false">INDEX('No Prepayment'!$H$7:$H$366,MIN(A23*12,360))</f>
        <v>3127124.66</v>
      </c>
      <c r="E23" s="55" t="n">
        <f aca="false">INDEX('Reduce Tenure'!$H$7:$H$366,MIN(A23*12,360))</f>
        <v>1185343.37</v>
      </c>
      <c r="F23" s="55" t="n">
        <f aca="false">INDEX('Reduce EMI'!$H$7:$H$366,MIN(A23*12,360))</f>
        <v>2017548.04</v>
      </c>
    </row>
    <row r="24" customFormat="false" ht="15" hidden="false" customHeight="false" outlineLevel="0" collapsed="false">
      <c r="A24" s="54" t="n">
        <v>9</v>
      </c>
      <c r="B24" s="55" t="n">
        <f aca="false">SUMIF('Reduce Tenure'!$K$7:$K$366,A24,'Reduce Tenure'!$F$7:$F$366)+SUMIF('Reduce Tenure'!$K$7:$K$366,A24,'Reduce Tenure'!$G$7:$G$366)</f>
        <v>433465.06</v>
      </c>
      <c r="C24" s="55" t="n">
        <f aca="false">SUMIF('Reduce Tenure'!$K$7:$K$366,A24,'Reduce Tenure'!$E$7:$E$366)</f>
        <v>83090.94</v>
      </c>
      <c r="D24" s="55" t="n">
        <f aca="false">INDEX('No Prepayment'!$H$7:$H$366,MIN(A24*12,360))</f>
        <v>2970360.37</v>
      </c>
      <c r="E24" s="55" t="n">
        <f aca="false">INDEX('Reduce Tenure'!$H$7:$H$366,MIN(A24*12,360))</f>
        <v>751878.31</v>
      </c>
      <c r="F24" s="55" t="n">
        <f aca="false">INDEX('Reduce EMI'!$H$7:$H$366,MIN(A24*12,360))</f>
        <v>1819444.2</v>
      </c>
    </row>
    <row r="25" customFormat="false" ht="15" hidden="false" customHeight="false" outlineLevel="0" collapsed="false">
      <c r="A25" s="54" t="n">
        <v>10</v>
      </c>
      <c r="B25" s="55" t="n">
        <f aca="false">SUMIF('Reduce Tenure'!$K$7:$K$366,A25,'Reduce Tenure'!$F$7:$F$366)+SUMIF('Reduce Tenure'!$K$7:$K$366,A25,'Reduce Tenure'!$G$7:$G$366)</f>
        <v>471779.43</v>
      </c>
      <c r="C25" s="55" t="n">
        <f aca="false">SUMIF('Reduce Tenure'!$K$7:$K$366,A25,'Reduce Tenure'!$E$7:$E$366)</f>
        <v>44776.57</v>
      </c>
      <c r="D25" s="55" t="n">
        <f aca="false">INDEX('No Prepayment'!$H$7:$H$366,MIN(A25*12,360))</f>
        <v>2799739.53</v>
      </c>
      <c r="E25" s="55" t="n">
        <f aca="false">INDEX('Reduce Tenure'!$H$7:$H$366,MIN(A25*12,360))</f>
        <v>280098.88</v>
      </c>
      <c r="F25" s="55" t="n">
        <f aca="false">INDEX('Reduce EMI'!$H$7:$H$366,MIN(A25*12,360))</f>
        <v>1618425.8</v>
      </c>
    </row>
    <row r="26" customFormat="false" ht="15" hidden="false" customHeight="false" outlineLevel="0" collapsed="false">
      <c r="A26" s="54" t="n">
        <v>11</v>
      </c>
      <c r="B26" s="55" t="n">
        <f aca="false">SUMIF('Reduce Tenure'!$K$7:$K$366,A26,'Reduce Tenure'!$F$7:$F$366)+SUMIF('Reduce Tenure'!$K$7:$K$366,A26,'Reduce Tenure'!$G$7:$G$366)</f>
        <v>280098.88</v>
      </c>
      <c r="C26" s="55" t="n">
        <f aca="false">SUMIF('Reduce Tenure'!$K$7:$K$366,A26,'Reduce Tenure'!$E$7:$E$366)</f>
        <v>7685.39</v>
      </c>
      <c r="D26" s="55" t="n">
        <f aca="false">INDEX('No Prepayment'!$H$7:$H$366,MIN(A26*12,360))</f>
        <v>2614037.38</v>
      </c>
      <c r="E26" s="55" t="n">
        <f aca="false">INDEX('Reduce Tenure'!$H$7:$H$366,MIN(A26*12,360))</f>
        <v>0</v>
      </c>
      <c r="F26" s="55" t="n">
        <f aca="false">INDEX('Reduce EMI'!$H$7:$H$366,MIN(A26*12,360))</f>
        <v>1415126.82</v>
      </c>
    </row>
    <row r="27" customFormat="false" ht="15" hidden="false" customHeight="false" outlineLevel="0" collapsed="false">
      <c r="A27" s="54" t="n">
        <v>12</v>
      </c>
      <c r="B27" s="55" t="n">
        <f aca="false">SUMIF('Reduce Tenure'!$K$7:$K$366,A27,'Reduce Tenure'!$F$7:$F$366)+SUMIF('Reduce Tenure'!$K$7:$K$366,A27,'Reduce Tenure'!$G$7:$G$366)</f>
        <v>0</v>
      </c>
      <c r="C27" s="55" t="n">
        <f aca="false">SUMIF('Reduce Tenure'!$K$7:$K$366,A27,'Reduce Tenure'!$E$7:$E$366)</f>
        <v>0</v>
      </c>
      <c r="D27" s="55" t="n">
        <f aca="false">INDEX('No Prepayment'!$H$7:$H$366,MIN(A27*12,360))</f>
        <v>2411920.83</v>
      </c>
      <c r="E27" s="55" t="n">
        <f aca="false">INDEX('Reduce Tenure'!$H$7:$H$366,MIN(A27*12,360))</f>
        <v>0</v>
      </c>
      <c r="F27" s="55" t="n">
        <f aca="false">INDEX('Reduce EMI'!$H$7:$H$366,MIN(A27*12,360))</f>
        <v>1210449.54</v>
      </c>
    </row>
    <row r="28" customFormat="false" ht="15" hidden="false" customHeight="false" outlineLevel="0" collapsed="false">
      <c r="A28" s="54" t="n">
        <v>13</v>
      </c>
      <c r="B28" s="55" t="n">
        <f aca="false">SUMIF('Reduce Tenure'!$K$7:$K$366,A28,'Reduce Tenure'!$F$7:$F$366)+SUMIF('Reduce Tenure'!$K$7:$K$366,A28,'Reduce Tenure'!$G$7:$G$366)</f>
        <v>0</v>
      </c>
      <c r="C28" s="55" t="n">
        <f aca="false">SUMIF('Reduce Tenure'!$K$7:$K$366,A28,'Reduce Tenure'!$E$7:$E$366)</f>
        <v>0</v>
      </c>
      <c r="D28" s="55" t="n">
        <f aca="false">INDEX('No Prepayment'!$H$7:$H$366,MIN(A28*12,360))</f>
        <v>2191939.03</v>
      </c>
      <c r="E28" s="55" t="n">
        <f aca="false">INDEX('Reduce Tenure'!$H$7:$H$366,MIN(A28*12,360))</f>
        <v>0</v>
      </c>
      <c r="F28" s="55" t="n">
        <f aca="false">INDEX('Reduce EMI'!$H$7:$H$366,MIN(A28*12,360))</f>
        <v>1005675.62</v>
      </c>
    </row>
    <row r="29" customFormat="false" ht="15" hidden="false" customHeight="false" outlineLevel="0" collapsed="false">
      <c r="A29" s="54" t="n">
        <v>14</v>
      </c>
      <c r="B29" s="55" t="n">
        <f aca="false">SUMIF('Reduce Tenure'!$K$7:$K$366,A29,'Reduce Tenure'!$F$7:$F$366)+SUMIF('Reduce Tenure'!$K$7:$K$366,A29,'Reduce Tenure'!$G$7:$G$366)</f>
        <v>0</v>
      </c>
      <c r="C29" s="55" t="n">
        <f aca="false">SUMIF('Reduce Tenure'!$K$7:$K$366,A29,'Reduce Tenure'!$E$7:$E$366)</f>
        <v>0</v>
      </c>
      <c r="D29" s="55" t="n">
        <f aca="false">INDEX('No Prepayment'!$H$7:$H$366,MIN(A29*12,360))</f>
        <v>1952512.82</v>
      </c>
      <c r="E29" s="55" t="n">
        <f aca="false">INDEX('Reduce Tenure'!$H$7:$H$366,MIN(A29*12,360))</f>
        <v>0</v>
      </c>
      <c r="F29" s="55" t="n">
        <f aca="false">INDEX('Reduce EMI'!$H$7:$H$366,MIN(A29*12,360))</f>
        <v>802615.64</v>
      </c>
    </row>
    <row r="30" customFormat="false" ht="15" hidden="false" customHeight="false" outlineLevel="0" collapsed="false">
      <c r="A30" s="54" t="n">
        <v>15</v>
      </c>
      <c r="B30" s="55" t="n">
        <f aca="false">SUMIF('Reduce Tenure'!$K$7:$K$366,A30,'Reduce Tenure'!$F$7:$F$366)+SUMIF('Reduce Tenure'!$K$7:$K$366,A30,'Reduce Tenure'!$G$7:$G$366)</f>
        <v>0</v>
      </c>
      <c r="C30" s="55" t="n">
        <f aca="false">SUMIF('Reduce Tenure'!$K$7:$K$366,A30,'Reduce Tenure'!$E$7:$E$366)</f>
        <v>0</v>
      </c>
      <c r="D30" s="55" t="n">
        <f aca="false">INDEX('No Prepayment'!$H$7:$H$366,MIN(A30*12,360))</f>
        <v>1691923.53</v>
      </c>
      <c r="E30" s="55" t="n">
        <f aca="false">INDEX('Reduce Tenure'!$H$7:$H$366,MIN(A30*12,360))</f>
        <v>0</v>
      </c>
      <c r="F30" s="55" t="n">
        <f aca="false">INDEX('Reduce EMI'!$H$7:$H$366,MIN(A30*12,360))</f>
        <v>603878.78</v>
      </c>
    </row>
    <row r="31" customFormat="false" ht="15" hidden="false" customHeight="false" outlineLevel="0" collapsed="false">
      <c r="A31" s="54" t="n">
        <v>16</v>
      </c>
      <c r="B31" s="55" t="n">
        <f aca="false">SUMIF('Reduce Tenure'!$K$7:$K$366,A31,'Reduce Tenure'!$F$7:$F$366)+SUMIF('Reduce Tenure'!$K$7:$K$366,A31,'Reduce Tenure'!$G$7:$G$366)</f>
        <v>0</v>
      </c>
      <c r="C31" s="55" t="n">
        <f aca="false">SUMIF('Reduce Tenure'!$K$7:$K$366,A31,'Reduce Tenure'!$E$7:$E$366)</f>
        <v>0</v>
      </c>
      <c r="D31" s="55" t="n">
        <f aca="false">INDEX('No Prepayment'!$H$7:$H$366,MIN(A31*12,360))</f>
        <v>1408300.5</v>
      </c>
      <c r="E31" s="55" t="n">
        <f aca="false">INDEX('Reduce Tenure'!$H$7:$H$366,MIN(A31*12,360))</f>
        <v>0</v>
      </c>
      <c r="F31" s="55" t="n">
        <f aca="false">INDEX('Reduce EMI'!$H$7:$H$366,MIN(A31*12,360))</f>
        <v>413330.68</v>
      </c>
    </row>
    <row r="32" customFormat="false" ht="15" hidden="false" customHeight="false" outlineLevel="0" collapsed="false">
      <c r="A32" s="54" t="n">
        <v>17</v>
      </c>
      <c r="B32" s="55" t="n">
        <f aca="false">SUMIF('Reduce Tenure'!$K$7:$K$366,A32,'Reduce Tenure'!$F$7:$F$366)+SUMIF('Reduce Tenure'!$K$7:$K$366,A32,'Reduce Tenure'!$G$7:$G$366)</f>
        <v>0</v>
      </c>
      <c r="C32" s="55" t="n">
        <f aca="false">SUMIF('Reduce Tenure'!$K$7:$K$366,A32,'Reduce Tenure'!$E$7:$E$366)</f>
        <v>0</v>
      </c>
      <c r="D32" s="55" t="n">
        <f aca="false">INDEX('No Prepayment'!$H$7:$H$366,MIN(A32*12,360))</f>
        <v>1099607.79</v>
      </c>
      <c r="E32" s="55" t="n">
        <f aca="false">INDEX('Reduce Tenure'!$H$7:$H$366,MIN(A32*12,360))</f>
        <v>0</v>
      </c>
      <c r="F32" s="55" t="n">
        <f aca="false">INDEX('Reduce EMI'!$H$7:$H$366,MIN(A32*12,360))</f>
        <v>237016.54</v>
      </c>
    </row>
    <row r="33" customFormat="false" ht="15" hidden="false" customHeight="false" outlineLevel="0" collapsed="false">
      <c r="A33" s="54" t="n">
        <v>18</v>
      </c>
      <c r="B33" s="55" t="n">
        <f aca="false">SUMIF('Reduce Tenure'!$K$7:$K$366,A33,'Reduce Tenure'!$F$7:$F$366)+SUMIF('Reduce Tenure'!$K$7:$K$366,A33,'Reduce Tenure'!$G$7:$G$366)</f>
        <v>0</v>
      </c>
      <c r="C33" s="55" t="n">
        <f aca="false">SUMIF('Reduce Tenure'!$K$7:$K$366,A33,'Reduce Tenure'!$E$7:$E$366)</f>
        <v>0</v>
      </c>
      <c r="D33" s="55" t="n">
        <f aca="false">INDEX('No Prepayment'!$H$7:$H$366,MIN(A33*12,360))</f>
        <v>763629.45</v>
      </c>
      <c r="E33" s="55" t="n">
        <f aca="false">INDEX('Reduce Tenure'!$H$7:$H$366,MIN(A33*12,360))</f>
        <v>0</v>
      </c>
      <c r="F33" s="55" t="n">
        <f aca="false">INDEX('Reduce EMI'!$H$7:$H$366,MIN(A33*12,360))</f>
        <v>85306.41</v>
      </c>
    </row>
    <row r="34" customFormat="false" ht="15" hidden="false" customHeight="false" outlineLevel="0" collapsed="false">
      <c r="A34" s="54" t="n">
        <v>19</v>
      </c>
      <c r="B34" s="55" t="n">
        <f aca="false">SUMIF('Reduce Tenure'!$K$7:$K$366,A34,'Reduce Tenure'!$F$7:$F$366)+SUMIF('Reduce Tenure'!$K$7:$K$366,A34,'Reduce Tenure'!$G$7:$G$366)</f>
        <v>0</v>
      </c>
      <c r="C34" s="55" t="n">
        <f aca="false">SUMIF('Reduce Tenure'!$K$7:$K$366,A34,'Reduce Tenure'!$E$7:$E$366)</f>
        <v>0</v>
      </c>
      <c r="D34" s="55" t="n">
        <f aca="false">INDEX('No Prepayment'!$H$7:$H$366,MIN(A34*12,360))</f>
        <v>397953.68</v>
      </c>
      <c r="E34" s="55" t="n">
        <f aca="false">INDEX('Reduce Tenure'!$H$7:$H$366,MIN(A34*12,360))</f>
        <v>0</v>
      </c>
      <c r="F34" s="55" t="n">
        <f aca="false">INDEX('Reduce EMI'!$H$7:$H$366,MIN(A34*12,360))</f>
        <v>0</v>
      </c>
    </row>
    <row r="35" customFormat="false" ht="15" hidden="false" customHeight="false" outlineLevel="0" collapsed="false">
      <c r="A35" s="54" t="n">
        <v>20</v>
      </c>
      <c r="B35" s="55" t="n">
        <f aca="false">SUMIF('Reduce Tenure'!$K$7:$K$366,A35,'Reduce Tenure'!$F$7:$F$366)+SUMIF('Reduce Tenure'!$K$7:$K$366,A35,'Reduce Tenure'!$G$7:$G$366)</f>
        <v>0</v>
      </c>
      <c r="C35" s="55" t="n">
        <f aca="false">SUMIF('Reduce Tenure'!$K$7:$K$366,A35,'Reduce Tenure'!$E$7:$E$366)</f>
        <v>0</v>
      </c>
      <c r="D35" s="55" t="n">
        <f aca="false">INDEX('No Prepayment'!$H$7:$H$366,MIN(A35*12,360))</f>
        <v>0</v>
      </c>
      <c r="E35" s="55" t="n">
        <f aca="false">INDEX('Reduce Tenure'!$H$7:$H$366,MIN(A35*12,360))</f>
        <v>0</v>
      </c>
      <c r="F35" s="55" t="n">
        <f aca="false">INDEX('Reduce EMI'!$H$7:$H$366,MIN(A35*12,360))</f>
        <v>0</v>
      </c>
    </row>
    <row r="36" customFormat="false" ht="15" hidden="false" customHeight="false" outlineLevel="0" collapsed="false">
      <c r="A36" s="54" t="n">
        <v>21</v>
      </c>
      <c r="B36" s="55" t="n">
        <f aca="false">SUMIF('Reduce Tenure'!$K$7:$K$366,A36,'Reduce Tenure'!$F$7:$F$366)+SUMIF('Reduce Tenure'!$K$7:$K$366,A36,'Reduce Tenure'!$G$7:$G$366)</f>
        <v>0</v>
      </c>
      <c r="C36" s="55" t="n">
        <f aca="false">SUMIF('Reduce Tenure'!$K$7:$K$366,A36,'Reduce Tenure'!$E$7:$E$366)</f>
        <v>0</v>
      </c>
      <c r="D36" s="55" t="n">
        <f aca="false">INDEX('No Prepayment'!$H$7:$H$366,MIN(A36*12,360))</f>
        <v>0</v>
      </c>
      <c r="E36" s="55" t="n">
        <f aca="false">INDEX('Reduce Tenure'!$H$7:$H$366,MIN(A36*12,360))</f>
        <v>0</v>
      </c>
      <c r="F36" s="55" t="n">
        <f aca="false">INDEX('Reduce EMI'!$H$7:$H$366,MIN(A36*12,360))</f>
        <v>0</v>
      </c>
    </row>
    <row r="37" customFormat="false" ht="15" hidden="false" customHeight="false" outlineLevel="0" collapsed="false">
      <c r="A37" s="54" t="n">
        <v>22</v>
      </c>
      <c r="B37" s="55" t="n">
        <f aca="false">SUMIF('Reduce Tenure'!$K$7:$K$366,A37,'Reduce Tenure'!$F$7:$F$366)+SUMIF('Reduce Tenure'!$K$7:$K$366,A37,'Reduce Tenure'!$G$7:$G$366)</f>
        <v>0</v>
      </c>
      <c r="C37" s="55" t="n">
        <f aca="false">SUMIF('Reduce Tenure'!$K$7:$K$366,A37,'Reduce Tenure'!$E$7:$E$366)</f>
        <v>0</v>
      </c>
      <c r="D37" s="55" t="n">
        <f aca="false">INDEX('No Prepayment'!$H$7:$H$366,MIN(A37*12,360))</f>
        <v>0</v>
      </c>
      <c r="E37" s="55" t="n">
        <f aca="false">INDEX('Reduce Tenure'!$H$7:$H$366,MIN(A37*12,360))</f>
        <v>0</v>
      </c>
      <c r="F37" s="55" t="n">
        <f aca="false">INDEX('Reduce EMI'!$H$7:$H$366,MIN(A37*12,360))</f>
        <v>0</v>
      </c>
    </row>
    <row r="38" customFormat="false" ht="15" hidden="false" customHeight="false" outlineLevel="0" collapsed="false">
      <c r="A38" s="54" t="n">
        <v>23</v>
      </c>
      <c r="B38" s="55" t="n">
        <f aca="false">SUMIF('Reduce Tenure'!$K$7:$K$366,A38,'Reduce Tenure'!$F$7:$F$366)+SUMIF('Reduce Tenure'!$K$7:$K$366,A38,'Reduce Tenure'!$G$7:$G$366)</f>
        <v>0</v>
      </c>
      <c r="C38" s="55" t="n">
        <f aca="false">SUMIF('Reduce Tenure'!$K$7:$K$366,A38,'Reduce Tenure'!$E$7:$E$366)</f>
        <v>0</v>
      </c>
      <c r="D38" s="55" t="n">
        <f aca="false">INDEX('No Prepayment'!$H$7:$H$366,MIN(A38*12,360))</f>
        <v>0</v>
      </c>
      <c r="E38" s="55" t="n">
        <f aca="false">INDEX('Reduce Tenure'!$H$7:$H$366,MIN(A38*12,360))</f>
        <v>0</v>
      </c>
      <c r="F38" s="55" t="n">
        <f aca="false">INDEX('Reduce EMI'!$H$7:$H$366,MIN(A38*12,360))</f>
        <v>0</v>
      </c>
    </row>
    <row r="39" customFormat="false" ht="15" hidden="false" customHeight="false" outlineLevel="0" collapsed="false">
      <c r="A39" s="54" t="n">
        <v>24</v>
      </c>
      <c r="B39" s="55" t="n">
        <f aca="false">SUMIF('Reduce Tenure'!$K$7:$K$366,A39,'Reduce Tenure'!$F$7:$F$366)+SUMIF('Reduce Tenure'!$K$7:$K$366,A39,'Reduce Tenure'!$G$7:$G$366)</f>
        <v>0</v>
      </c>
      <c r="C39" s="55" t="n">
        <f aca="false">SUMIF('Reduce Tenure'!$K$7:$K$366,A39,'Reduce Tenure'!$E$7:$E$366)</f>
        <v>0</v>
      </c>
      <c r="D39" s="55" t="n">
        <f aca="false">INDEX('No Prepayment'!$H$7:$H$366,MIN(A39*12,360))</f>
        <v>0</v>
      </c>
      <c r="E39" s="55" t="n">
        <f aca="false">INDEX('Reduce Tenure'!$H$7:$H$366,MIN(A39*12,360))</f>
        <v>0</v>
      </c>
      <c r="F39" s="55" t="n">
        <f aca="false">INDEX('Reduce EMI'!$H$7:$H$366,MIN(A39*12,360))</f>
        <v>0</v>
      </c>
    </row>
    <row r="40" customFormat="false" ht="15" hidden="false" customHeight="false" outlineLevel="0" collapsed="false">
      <c r="A40" s="54" t="n">
        <v>25</v>
      </c>
      <c r="B40" s="55" t="n">
        <f aca="false">SUMIF('Reduce Tenure'!$K$7:$K$366,A40,'Reduce Tenure'!$F$7:$F$366)+SUMIF('Reduce Tenure'!$K$7:$K$366,A40,'Reduce Tenure'!$G$7:$G$366)</f>
        <v>0</v>
      </c>
      <c r="C40" s="55" t="n">
        <f aca="false">SUMIF('Reduce Tenure'!$K$7:$K$366,A40,'Reduce Tenure'!$E$7:$E$366)</f>
        <v>0</v>
      </c>
      <c r="D40" s="55" t="n">
        <f aca="false">INDEX('No Prepayment'!$H$7:$H$366,MIN(A40*12,360))</f>
        <v>0</v>
      </c>
      <c r="E40" s="55" t="n">
        <f aca="false">INDEX('Reduce Tenure'!$H$7:$H$366,MIN(A40*12,360))</f>
        <v>0</v>
      </c>
      <c r="F40" s="55" t="n">
        <f aca="false">INDEX('Reduce EMI'!$H$7:$H$366,MIN(A40*12,360))</f>
        <v>0</v>
      </c>
    </row>
    <row r="41" customFormat="false" ht="15" hidden="false" customHeight="false" outlineLevel="0" collapsed="false">
      <c r="A41" s="54" t="n">
        <v>26</v>
      </c>
      <c r="B41" s="55" t="n">
        <f aca="false">SUMIF('Reduce Tenure'!$K$7:$K$366,A41,'Reduce Tenure'!$F$7:$F$366)+SUMIF('Reduce Tenure'!$K$7:$K$366,A41,'Reduce Tenure'!$G$7:$G$366)</f>
        <v>0</v>
      </c>
      <c r="C41" s="55" t="n">
        <f aca="false">SUMIF('Reduce Tenure'!$K$7:$K$366,A41,'Reduce Tenure'!$E$7:$E$366)</f>
        <v>0</v>
      </c>
      <c r="D41" s="55" t="n">
        <f aca="false">INDEX('No Prepayment'!$H$7:$H$366,MIN(A41*12,360))</f>
        <v>0</v>
      </c>
      <c r="E41" s="55" t="n">
        <f aca="false">INDEX('Reduce Tenure'!$H$7:$H$366,MIN(A41*12,360))</f>
        <v>0</v>
      </c>
      <c r="F41" s="55" t="n">
        <f aca="false">INDEX('Reduce EMI'!$H$7:$H$366,MIN(A41*12,360))</f>
        <v>0</v>
      </c>
    </row>
    <row r="42" customFormat="false" ht="15" hidden="false" customHeight="false" outlineLevel="0" collapsed="false">
      <c r="A42" s="54" t="n">
        <v>27</v>
      </c>
      <c r="B42" s="55" t="n">
        <f aca="false">SUMIF('Reduce Tenure'!$K$7:$K$366,A42,'Reduce Tenure'!$F$7:$F$366)+SUMIF('Reduce Tenure'!$K$7:$K$366,A42,'Reduce Tenure'!$G$7:$G$366)</f>
        <v>0</v>
      </c>
      <c r="C42" s="55" t="n">
        <f aca="false">SUMIF('Reduce Tenure'!$K$7:$K$366,A42,'Reduce Tenure'!$E$7:$E$366)</f>
        <v>0</v>
      </c>
      <c r="D42" s="55" t="n">
        <f aca="false">INDEX('No Prepayment'!$H$7:$H$366,MIN(A42*12,360))</f>
        <v>0</v>
      </c>
      <c r="E42" s="55" t="n">
        <f aca="false">INDEX('Reduce Tenure'!$H$7:$H$366,MIN(A42*12,360))</f>
        <v>0</v>
      </c>
      <c r="F42" s="55" t="n">
        <f aca="false">INDEX('Reduce EMI'!$H$7:$H$366,MIN(A42*12,360))</f>
        <v>0</v>
      </c>
    </row>
    <row r="43" customFormat="false" ht="15" hidden="false" customHeight="false" outlineLevel="0" collapsed="false">
      <c r="A43" s="54" t="n">
        <v>28</v>
      </c>
      <c r="B43" s="55" t="n">
        <f aca="false">SUMIF('Reduce Tenure'!$K$7:$K$366,A43,'Reduce Tenure'!$F$7:$F$366)+SUMIF('Reduce Tenure'!$K$7:$K$366,A43,'Reduce Tenure'!$G$7:$G$366)</f>
        <v>0</v>
      </c>
      <c r="C43" s="55" t="n">
        <f aca="false">SUMIF('Reduce Tenure'!$K$7:$K$366,A43,'Reduce Tenure'!$E$7:$E$366)</f>
        <v>0</v>
      </c>
      <c r="D43" s="55" t="n">
        <f aca="false">INDEX('No Prepayment'!$H$7:$H$366,MIN(A43*12,360))</f>
        <v>0</v>
      </c>
      <c r="E43" s="55" t="n">
        <f aca="false">INDEX('Reduce Tenure'!$H$7:$H$366,MIN(A43*12,360))</f>
        <v>0</v>
      </c>
      <c r="F43" s="55" t="n">
        <f aca="false">INDEX('Reduce EMI'!$H$7:$H$366,MIN(A43*12,360))</f>
        <v>0</v>
      </c>
    </row>
    <row r="44" customFormat="false" ht="15" hidden="false" customHeight="false" outlineLevel="0" collapsed="false">
      <c r="A44" s="54" t="n">
        <v>29</v>
      </c>
      <c r="B44" s="55" t="n">
        <f aca="false">SUMIF('Reduce Tenure'!$K$7:$K$366,A44,'Reduce Tenure'!$F$7:$F$366)+SUMIF('Reduce Tenure'!$K$7:$K$366,A44,'Reduce Tenure'!$G$7:$G$366)</f>
        <v>0</v>
      </c>
      <c r="C44" s="55" t="n">
        <f aca="false">SUMIF('Reduce Tenure'!$K$7:$K$366,A44,'Reduce Tenure'!$E$7:$E$366)</f>
        <v>0</v>
      </c>
      <c r="D44" s="55" t="n">
        <f aca="false">INDEX('No Prepayment'!$H$7:$H$366,MIN(A44*12,360))</f>
        <v>0</v>
      </c>
      <c r="E44" s="55" t="n">
        <f aca="false">INDEX('Reduce Tenure'!$H$7:$H$366,MIN(A44*12,360))</f>
        <v>0</v>
      </c>
      <c r="F44" s="55" t="n">
        <f aca="false">INDEX('Reduce EMI'!$H$7:$H$366,MIN(A44*12,360))</f>
        <v>0</v>
      </c>
    </row>
    <row r="45" customFormat="false" ht="15" hidden="false" customHeight="false" outlineLevel="0" collapsed="false">
      <c r="A45" s="54" t="n">
        <v>30</v>
      </c>
      <c r="B45" s="55" t="n">
        <f aca="false">SUMIF('Reduce Tenure'!$K$7:$K$366,A45,'Reduce Tenure'!$F$7:$F$366)+SUMIF('Reduce Tenure'!$K$7:$K$366,A45,'Reduce Tenure'!$G$7:$G$366)</f>
        <v>0</v>
      </c>
      <c r="C45" s="55" t="n">
        <f aca="false">SUMIF('Reduce Tenure'!$K$7:$K$366,A45,'Reduce Tenure'!$E$7:$E$366)</f>
        <v>0</v>
      </c>
      <c r="D45" s="55" t="n">
        <f aca="false">INDEX('No Prepayment'!$H$7:$H$366,MIN(A45*12,360))</f>
        <v>0</v>
      </c>
      <c r="E45" s="55" t="n">
        <f aca="false">INDEX('Reduce Tenure'!$H$7:$H$366,MIN(A45*12,360))</f>
        <v>0</v>
      </c>
      <c r="F45" s="55" t="n">
        <f aca="false">INDEX('Reduce EMI'!$H$7:$H$366,MIN(A45*12,360))</f>
        <v>0</v>
      </c>
    </row>
  </sheetData>
  <mergeCells count="3">
    <mergeCell ref="A2:G2"/>
    <mergeCell ref="B8:G8"/>
    <mergeCell ref="A11:G12"/>
  </mergeCells>
  <conditionalFormatting sqref="A16:F45">
    <cfRule type="expression" priority="2" aboveAverage="0" equalAverage="0" bottom="0" percent="0" rank="0" text="" dxfId="1">
      <formula>$A16&gt;'Loan Details'!$C$7</formula>
    </cfRule>
  </conditionalFormatting>
  <hyperlinks>
    <hyperlink ref="A1" r:id="rId1" location="'Dashboard'!A1" display="◄ BACK TO DASHBOARD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6838"/>
    <pageSetUpPr fitToPage="true"/>
  </sheetPr>
  <dimension ref="A1:K36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6" topLeftCell="C7" activePane="bottomRight" state="frozen"/>
      <selection pane="topLeft" activeCell="A1" activeCellId="0" sqref="A1"/>
      <selection pane="topRight" activeCell="C1" activeCellId="0" sqref="C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11"/>
    <col collapsed="false" customWidth="true" hidden="false" outlineLevel="0" max="3" min="3" style="0" width="17"/>
    <col collapsed="false" customWidth="true" hidden="false" outlineLevel="0" max="7" min="4" style="0" width="14"/>
    <col collapsed="false" customWidth="true" hidden="false" outlineLevel="0" max="8" min="8" style="0" width="17"/>
    <col collapsed="false" customWidth="true" hidden="false" outlineLevel="0" max="9" min="9" style="0" width="16"/>
    <col collapsed="false" customWidth="true" hidden="false" outlineLevel="0" max="10" min="10" style="0" width="10"/>
    <col collapsed="false" customWidth="true" hidden="false" outlineLevel="0" max="11" min="11" style="0" width="9"/>
  </cols>
  <sheetData>
    <row r="1" customFormat="false" ht="15" hidden="false" customHeight="false" outlineLevel="0" collapsed="false">
      <c r="A1" s="14" t="s">
        <v>18</v>
      </c>
    </row>
    <row r="2" customFormat="false" ht="27.75" hidden="false" customHeight="true" outlineLevel="0" collapsed="false">
      <c r="A2" s="37" t="s">
        <v>92</v>
      </c>
      <c r="B2" s="37"/>
      <c r="C2" s="37"/>
      <c r="D2" s="37"/>
      <c r="E2" s="37"/>
      <c r="F2" s="37"/>
      <c r="G2" s="37"/>
      <c r="H2" s="37"/>
      <c r="I2" s="37"/>
      <c r="J2" s="37"/>
      <c r="K2" s="37"/>
    </row>
    <row r="3" customFormat="false" ht="24" hidden="false" customHeight="true" outlineLevel="0" collapsed="false">
      <c r="A3" s="56" t="s">
        <v>76</v>
      </c>
      <c r="B3" s="57" t="n">
        <f aca="false">COUNTIF(C7:C366,"&gt;0.005")</f>
        <v>126</v>
      </c>
      <c r="C3" s="56" t="s">
        <v>78</v>
      </c>
      <c r="D3" s="58" t="n">
        <f aca="false">SUM(E7:E366)</f>
        <v>1953344.27</v>
      </c>
      <c r="E3" s="56" t="s">
        <v>93</v>
      </c>
      <c r="F3" s="58" t="n">
        <f aca="false">SUM(G7:G366)</f>
        <v>1600000</v>
      </c>
      <c r="G3" s="56" t="s">
        <v>77</v>
      </c>
      <c r="H3" s="59" t="n">
        <f aca="false">IF(B3=0,"",INDEX(B7:B366,B3))</f>
        <v>50135</v>
      </c>
      <c r="I3" s="56" t="s">
        <v>94</v>
      </c>
      <c r="J3" s="58" t="n">
        <f aca="false">IF(B3&lt;2,D7,INDEX(D7:D366,B3-1))</f>
        <v>34713</v>
      </c>
    </row>
    <row r="4" customFormat="false" ht="15" hidden="false" customHeight="false" outlineLevel="0" collapsed="false">
      <c r="A4" s="60" t="s">
        <v>95</v>
      </c>
    </row>
    <row r="6" customFormat="false" ht="33.75" hidden="false" customHeight="true" outlineLevel="0" collapsed="false">
      <c r="A6" s="39" t="s">
        <v>96</v>
      </c>
      <c r="B6" s="39" t="s">
        <v>97</v>
      </c>
      <c r="C6" s="39" t="s">
        <v>98</v>
      </c>
      <c r="D6" s="39" t="s">
        <v>99</v>
      </c>
      <c r="E6" s="39" t="s">
        <v>100</v>
      </c>
      <c r="F6" s="39" t="s">
        <v>101</v>
      </c>
      <c r="G6" s="39" t="s">
        <v>102</v>
      </c>
      <c r="H6" s="39" t="s">
        <v>103</v>
      </c>
      <c r="I6" s="39" t="s">
        <v>104</v>
      </c>
      <c r="J6" s="39" t="s">
        <v>105</v>
      </c>
      <c r="K6" s="39" t="s">
        <v>86</v>
      </c>
    </row>
    <row r="7" customFormat="false" ht="15" hidden="false" customHeight="false" outlineLevel="0" collapsed="false">
      <c r="A7" s="61" t="n">
        <v>1</v>
      </c>
      <c r="B7" s="62" t="n">
        <f aca="false">IF(C7&gt;0.005,EDATE('Loan Details'!$C$8,A7-1),"")</f>
        <v>46331</v>
      </c>
      <c r="C7" s="63" t="n">
        <f aca="false">'Loan Details'!$C$5</f>
        <v>4000000</v>
      </c>
      <c r="D7" s="64" t="n">
        <f aca="false">IF(C7&gt;0.005,MIN('Loan Details'!$C$18,ROUND(C7*(1+'Loan Details'!$C$17),2)),0)</f>
        <v>34713</v>
      </c>
      <c r="E7" s="63" t="n">
        <f aca="false">IF(C7&gt;0.005,ROUND(C7*'Loan Details'!$C$17,2),0)</f>
        <v>28333.33</v>
      </c>
      <c r="F7" s="63" t="n">
        <f aca="false">D7-E7</f>
        <v>6379.67</v>
      </c>
      <c r="G7" s="65" t="n">
        <f aca="false">IF(C7&gt;0.005,MIN(MAX(0,C7-F7),SUMIF(Prepayments!$D$5:$D$34,A7,Prepayments!$C$5:$C$34)+IF(AND('Loan Details'!$C$9&gt;0,MONTH(B7)='Loan Details'!$C$19,K7&gt;='Loan Details'!$C$11),'Loan Details'!$C$9,0)+'Loan Details'!$C$12),0)</f>
        <v>0</v>
      </c>
      <c r="H7" s="63" t="n">
        <f aca="false">MAX(0,ROUND(C7-F7-G7,2))</f>
        <v>3993620.33</v>
      </c>
      <c r="I7" s="66" t="n">
        <f aca="false">SUM($E$7:E7)</f>
        <v>28333.33</v>
      </c>
      <c r="J7" s="67" t="n">
        <f aca="false">1-H7/'Loan Details'!$C$5</f>
        <v>0.00159491749999996</v>
      </c>
      <c r="K7" s="61" t="n">
        <f aca="false">INT((A7-1)/12)+1</f>
        <v>1</v>
      </c>
    </row>
    <row r="8" customFormat="false" ht="15" hidden="false" customHeight="false" outlineLevel="0" collapsed="false">
      <c r="A8" s="61" t="n">
        <v>2</v>
      </c>
      <c r="B8" s="62" t="n">
        <f aca="false">IF(C8&gt;0.005,EDATE('Loan Details'!$C$8,A8-1),"")</f>
        <v>46361</v>
      </c>
      <c r="C8" s="63" t="n">
        <f aca="false">H7</f>
        <v>3993620.33</v>
      </c>
      <c r="D8" s="64" t="n">
        <f aca="false">IF(C8&gt;0.005,MIN('Loan Details'!$C$18,ROUND(C8*(1+'Loan Details'!$C$17),2)),0)</f>
        <v>34713</v>
      </c>
      <c r="E8" s="63" t="n">
        <f aca="false">IF(C8&gt;0.005,ROUND(C8*'Loan Details'!$C$17,2),0)</f>
        <v>28288.14</v>
      </c>
      <c r="F8" s="63" t="n">
        <f aca="false">D8-E8</f>
        <v>6424.86</v>
      </c>
      <c r="G8" s="65" t="n">
        <f aca="false">IF(C8&gt;0.005,MIN(MAX(0,C8-F8),SUMIF(Prepayments!$D$5:$D$34,A8,Prepayments!$C$5:$C$34)+IF(AND('Loan Details'!$C$9&gt;0,MONTH(B8)='Loan Details'!$C$19,K8&gt;='Loan Details'!$C$11),'Loan Details'!$C$9,0)+'Loan Details'!$C$12),0)</f>
        <v>0</v>
      </c>
      <c r="H8" s="63" t="n">
        <f aca="false">MAX(0,ROUND(C8-F8-G8,2))</f>
        <v>3987195.47</v>
      </c>
      <c r="I8" s="66" t="n">
        <f aca="false">SUM($E$7:E8)</f>
        <v>56621.47</v>
      </c>
      <c r="J8" s="67" t="n">
        <f aca="false">1-H8/'Loan Details'!$C$5</f>
        <v>0.00320113249999998</v>
      </c>
      <c r="K8" s="61" t="n">
        <f aca="false">INT((A8-1)/12)+1</f>
        <v>1</v>
      </c>
    </row>
    <row r="9" customFormat="false" ht="15" hidden="false" customHeight="false" outlineLevel="0" collapsed="false">
      <c r="A9" s="61" t="n">
        <v>3</v>
      </c>
      <c r="B9" s="62" t="n">
        <f aca="false">IF(C9&gt;0.005,EDATE('Loan Details'!$C$8,A9-1),"")</f>
        <v>46392</v>
      </c>
      <c r="C9" s="63" t="n">
        <f aca="false">H8</f>
        <v>3987195.47</v>
      </c>
      <c r="D9" s="64" t="n">
        <f aca="false">IF(C9&gt;0.005,MIN('Loan Details'!$C$18,ROUND(C9*(1+'Loan Details'!$C$17),2)),0)</f>
        <v>34713</v>
      </c>
      <c r="E9" s="63" t="n">
        <f aca="false">IF(C9&gt;0.005,ROUND(C9*'Loan Details'!$C$17,2),0)</f>
        <v>28242.63</v>
      </c>
      <c r="F9" s="63" t="n">
        <f aca="false">D9-E9</f>
        <v>6470.37</v>
      </c>
      <c r="G9" s="65" t="n">
        <f aca="false">IF(C9&gt;0.005,MIN(MAX(0,C9-F9),SUMIF(Prepayments!$D$5:$D$34,A9,Prepayments!$C$5:$C$34)+IF(AND('Loan Details'!$C$9&gt;0,MONTH(B9)='Loan Details'!$C$19,K9&gt;='Loan Details'!$C$11),'Loan Details'!$C$9,0)+'Loan Details'!$C$12),0)</f>
        <v>0</v>
      </c>
      <c r="H9" s="63" t="n">
        <f aca="false">MAX(0,ROUND(C9-F9-G9,2))</f>
        <v>3980725.1</v>
      </c>
      <c r="I9" s="66" t="n">
        <f aca="false">SUM($E$7:E9)</f>
        <v>84864.1</v>
      </c>
      <c r="J9" s="67" t="n">
        <f aca="false">1-H9/'Loan Details'!$C$5</f>
        <v>0.00481872500000002</v>
      </c>
      <c r="K9" s="61" t="n">
        <f aca="false">INT((A9-1)/12)+1</f>
        <v>1</v>
      </c>
    </row>
    <row r="10" customFormat="false" ht="15" hidden="false" customHeight="false" outlineLevel="0" collapsed="false">
      <c r="A10" s="61" t="n">
        <v>4</v>
      </c>
      <c r="B10" s="62" t="n">
        <f aca="false">IF(C10&gt;0.005,EDATE('Loan Details'!$C$8,A10-1),"")</f>
        <v>46423</v>
      </c>
      <c r="C10" s="63" t="n">
        <f aca="false">H9</f>
        <v>3980725.1</v>
      </c>
      <c r="D10" s="64" t="n">
        <f aca="false">IF(C10&gt;0.005,MIN('Loan Details'!$C$18,ROUND(C10*(1+'Loan Details'!$C$17),2)),0)</f>
        <v>34713</v>
      </c>
      <c r="E10" s="63" t="n">
        <f aca="false">IF(C10&gt;0.005,ROUND(C10*'Loan Details'!$C$17,2),0)</f>
        <v>28196.8</v>
      </c>
      <c r="F10" s="63" t="n">
        <f aca="false">D10-E10</f>
        <v>6516.2</v>
      </c>
      <c r="G10" s="65" t="n">
        <f aca="false">IF(C10&gt;0.005,MIN(MAX(0,C10-F10),SUMIF(Prepayments!$D$5:$D$34,A10,Prepayments!$C$5:$C$34)+IF(AND('Loan Details'!$C$9&gt;0,MONTH(B10)='Loan Details'!$C$19,K10&gt;='Loan Details'!$C$11),'Loan Details'!$C$9,0)+'Loan Details'!$C$12),0)</f>
        <v>0</v>
      </c>
      <c r="H10" s="63" t="n">
        <f aca="false">MAX(0,ROUND(C10-F10-G10,2))</f>
        <v>3974208.9</v>
      </c>
      <c r="I10" s="66" t="n">
        <f aca="false">SUM($E$7:E10)</f>
        <v>113060.9</v>
      </c>
      <c r="J10" s="67" t="n">
        <f aca="false">1-H10/'Loan Details'!$C$5</f>
        <v>0.00644777500000004</v>
      </c>
      <c r="K10" s="61" t="n">
        <f aca="false">INT((A10-1)/12)+1</f>
        <v>1</v>
      </c>
    </row>
    <row r="11" customFormat="false" ht="15" hidden="false" customHeight="false" outlineLevel="0" collapsed="false">
      <c r="A11" s="61" t="n">
        <v>5</v>
      </c>
      <c r="B11" s="62" t="n">
        <f aca="false">IF(C11&gt;0.005,EDATE('Loan Details'!$C$8,A11-1),"")</f>
        <v>46451</v>
      </c>
      <c r="C11" s="63" t="n">
        <f aca="false">H10</f>
        <v>3974208.9</v>
      </c>
      <c r="D11" s="64" t="n">
        <f aca="false">IF(C11&gt;0.005,MIN('Loan Details'!$C$18,ROUND(C11*(1+'Loan Details'!$C$17),2)),0)</f>
        <v>34713</v>
      </c>
      <c r="E11" s="63" t="n">
        <f aca="false">IF(C11&gt;0.005,ROUND(C11*'Loan Details'!$C$17,2),0)</f>
        <v>28150.65</v>
      </c>
      <c r="F11" s="63" t="n">
        <f aca="false">D11-E11</f>
        <v>6562.35</v>
      </c>
      <c r="G11" s="65" t="n">
        <f aca="false">IF(C11&gt;0.005,MIN(MAX(0,C11-F11),SUMIF(Prepayments!$D$5:$D$34,A11,Prepayments!$C$5:$C$34)+IF(AND('Loan Details'!$C$9&gt;0,MONTH(B11)='Loan Details'!$C$19,K11&gt;='Loan Details'!$C$11),'Loan Details'!$C$9,0)+'Loan Details'!$C$12),0)</f>
        <v>100000</v>
      </c>
      <c r="H11" s="63" t="n">
        <f aca="false">MAX(0,ROUND(C11-F11-G11,2))</f>
        <v>3867646.55</v>
      </c>
      <c r="I11" s="66" t="n">
        <f aca="false">SUM($E$7:E11)</f>
        <v>141211.55</v>
      </c>
      <c r="J11" s="67" t="n">
        <f aca="false">1-H11/'Loan Details'!$C$5</f>
        <v>0.0330883625</v>
      </c>
      <c r="K11" s="61" t="n">
        <f aca="false">INT((A11-1)/12)+1</f>
        <v>1</v>
      </c>
    </row>
    <row r="12" customFormat="false" ht="15" hidden="false" customHeight="false" outlineLevel="0" collapsed="false">
      <c r="A12" s="61" t="n">
        <v>6</v>
      </c>
      <c r="B12" s="62" t="n">
        <f aca="false">IF(C12&gt;0.005,EDATE('Loan Details'!$C$8,A12-1),"")</f>
        <v>46482</v>
      </c>
      <c r="C12" s="63" t="n">
        <f aca="false">H11</f>
        <v>3867646.55</v>
      </c>
      <c r="D12" s="64" t="n">
        <f aca="false">IF(C12&gt;0.005,MIN('Loan Details'!$C$18,ROUND(C12*(1+'Loan Details'!$C$17),2)),0)</f>
        <v>34713</v>
      </c>
      <c r="E12" s="63" t="n">
        <f aca="false">IF(C12&gt;0.005,ROUND(C12*'Loan Details'!$C$17,2),0)</f>
        <v>27395.83</v>
      </c>
      <c r="F12" s="63" t="n">
        <f aca="false">D12-E12</f>
        <v>7317.17</v>
      </c>
      <c r="G12" s="65" t="n">
        <f aca="false">IF(C12&gt;0.005,MIN(MAX(0,C12-F12),SUMIF(Prepayments!$D$5:$D$34,A12,Prepayments!$C$5:$C$34)+IF(AND('Loan Details'!$C$9&gt;0,MONTH(B12)='Loan Details'!$C$19,K12&gt;='Loan Details'!$C$11),'Loan Details'!$C$9,0)+'Loan Details'!$C$12),0)</f>
        <v>0</v>
      </c>
      <c r="H12" s="63" t="n">
        <f aca="false">MAX(0,ROUND(C12-F12-G12,2))</f>
        <v>3860329.38</v>
      </c>
      <c r="I12" s="66" t="n">
        <f aca="false">SUM($E$7:E12)</f>
        <v>168607.38</v>
      </c>
      <c r="J12" s="67" t="n">
        <f aca="false">1-H12/'Loan Details'!$C$5</f>
        <v>0.034917655</v>
      </c>
      <c r="K12" s="61" t="n">
        <f aca="false">INT((A12-1)/12)+1</f>
        <v>1</v>
      </c>
    </row>
    <row r="13" customFormat="false" ht="15" hidden="false" customHeight="false" outlineLevel="0" collapsed="false">
      <c r="A13" s="61" t="n">
        <v>7</v>
      </c>
      <c r="B13" s="62" t="n">
        <f aca="false">IF(C13&gt;0.005,EDATE('Loan Details'!$C$8,A13-1),"")</f>
        <v>46512</v>
      </c>
      <c r="C13" s="63" t="n">
        <f aca="false">H12</f>
        <v>3860329.38</v>
      </c>
      <c r="D13" s="64" t="n">
        <f aca="false">IF(C13&gt;0.005,MIN('Loan Details'!$C$18,ROUND(C13*(1+'Loan Details'!$C$17),2)),0)</f>
        <v>34713</v>
      </c>
      <c r="E13" s="63" t="n">
        <f aca="false">IF(C13&gt;0.005,ROUND(C13*'Loan Details'!$C$17,2),0)</f>
        <v>27344</v>
      </c>
      <c r="F13" s="63" t="n">
        <f aca="false">D13-E13</f>
        <v>7369</v>
      </c>
      <c r="G13" s="65" t="n">
        <f aca="false">IF(C13&gt;0.005,MIN(MAX(0,C13-F13),SUMIF(Prepayments!$D$5:$D$34,A13,Prepayments!$C$5:$C$34)+IF(AND('Loan Details'!$C$9&gt;0,MONTH(B13)='Loan Details'!$C$19,K13&gt;='Loan Details'!$C$11),'Loan Details'!$C$9,0)+'Loan Details'!$C$12),0)</f>
        <v>0</v>
      </c>
      <c r="H13" s="63" t="n">
        <f aca="false">MAX(0,ROUND(C13-F13-G13,2))</f>
        <v>3852960.38</v>
      </c>
      <c r="I13" s="66" t="n">
        <f aca="false">SUM($E$7:E13)</f>
        <v>195951.38</v>
      </c>
      <c r="J13" s="67" t="n">
        <f aca="false">1-H13/'Loan Details'!$C$5</f>
        <v>0.036759905</v>
      </c>
      <c r="K13" s="61" t="n">
        <f aca="false">INT((A13-1)/12)+1</f>
        <v>1</v>
      </c>
    </row>
    <row r="14" customFormat="false" ht="15" hidden="false" customHeight="false" outlineLevel="0" collapsed="false">
      <c r="A14" s="61" t="n">
        <v>8</v>
      </c>
      <c r="B14" s="62" t="n">
        <f aca="false">IF(C14&gt;0.005,EDATE('Loan Details'!$C$8,A14-1),"")</f>
        <v>46543</v>
      </c>
      <c r="C14" s="63" t="n">
        <f aca="false">H13</f>
        <v>3852960.38</v>
      </c>
      <c r="D14" s="64" t="n">
        <f aca="false">IF(C14&gt;0.005,MIN('Loan Details'!$C$18,ROUND(C14*(1+'Loan Details'!$C$17),2)),0)</f>
        <v>34713</v>
      </c>
      <c r="E14" s="63" t="n">
        <f aca="false">IF(C14&gt;0.005,ROUND(C14*'Loan Details'!$C$17,2),0)</f>
        <v>27291.8</v>
      </c>
      <c r="F14" s="63" t="n">
        <f aca="false">D14-E14</f>
        <v>7421.2</v>
      </c>
      <c r="G14" s="65" t="n">
        <f aca="false">IF(C14&gt;0.005,MIN(MAX(0,C14-F14),SUMIF(Prepayments!$D$5:$D$34,A14,Prepayments!$C$5:$C$34)+IF(AND('Loan Details'!$C$9&gt;0,MONTH(B14)='Loan Details'!$C$19,K14&gt;='Loan Details'!$C$11),'Loan Details'!$C$9,0)+'Loan Details'!$C$12),0)</f>
        <v>0</v>
      </c>
      <c r="H14" s="63" t="n">
        <f aca="false">MAX(0,ROUND(C14-F14-G14,2))</f>
        <v>3845539.18</v>
      </c>
      <c r="I14" s="66" t="n">
        <f aca="false">SUM($E$7:E14)</f>
        <v>223243.18</v>
      </c>
      <c r="J14" s="67" t="n">
        <f aca="false">1-H14/'Loan Details'!$C$5</f>
        <v>0.0386152049999999</v>
      </c>
      <c r="K14" s="61" t="n">
        <f aca="false">INT((A14-1)/12)+1</f>
        <v>1</v>
      </c>
    </row>
    <row r="15" customFormat="false" ht="15" hidden="false" customHeight="false" outlineLevel="0" collapsed="false">
      <c r="A15" s="61" t="n">
        <v>9</v>
      </c>
      <c r="B15" s="62" t="n">
        <f aca="false">IF(C15&gt;0.005,EDATE('Loan Details'!$C$8,A15-1),"")</f>
        <v>46573</v>
      </c>
      <c r="C15" s="63" t="n">
        <f aca="false">H14</f>
        <v>3845539.18</v>
      </c>
      <c r="D15" s="64" t="n">
        <f aca="false">IF(C15&gt;0.005,MIN('Loan Details'!$C$18,ROUND(C15*(1+'Loan Details'!$C$17),2)),0)</f>
        <v>34713</v>
      </c>
      <c r="E15" s="63" t="n">
        <f aca="false">IF(C15&gt;0.005,ROUND(C15*'Loan Details'!$C$17,2),0)</f>
        <v>27239.24</v>
      </c>
      <c r="F15" s="63" t="n">
        <f aca="false">D15-E15</f>
        <v>7473.76</v>
      </c>
      <c r="G15" s="65" t="n">
        <f aca="false">IF(C15&gt;0.005,MIN(MAX(0,C15-F15),SUMIF(Prepayments!$D$5:$D$34,A15,Prepayments!$C$5:$C$34)+IF(AND('Loan Details'!$C$9&gt;0,MONTH(B15)='Loan Details'!$C$19,K15&gt;='Loan Details'!$C$11),'Loan Details'!$C$9,0)+'Loan Details'!$C$12),0)</f>
        <v>0</v>
      </c>
      <c r="H15" s="63" t="n">
        <f aca="false">MAX(0,ROUND(C15-F15-G15,2))</f>
        <v>3838065.42</v>
      </c>
      <c r="I15" s="66" t="n">
        <f aca="false">SUM($E$7:E15)</f>
        <v>250482.42</v>
      </c>
      <c r="J15" s="67" t="n">
        <f aca="false">1-H15/'Loan Details'!$C$5</f>
        <v>0.040483645</v>
      </c>
      <c r="K15" s="61" t="n">
        <f aca="false">INT((A15-1)/12)+1</f>
        <v>1</v>
      </c>
    </row>
    <row r="16" customFormat="false" ht="15" hidden="false" customHeight="false" outlineLevel="0" collapsed="false">
      <c r="A16" s="61" t="n">
        <v>10</v>
      </c>
      <c r="B16" s="62" t="n">
        <f aca="false">IF(C16&gt;0.005,EDATE('Loan Details'!$C$8,A16-1),"")</f>
        <v>46604</v>
      </c>
      <c r="C16" s="63" t="n">
        <f aca="false">H15</f>
        <v>3838065.42</v>
      </c>
      <c r="D16" s="64" t="n">
        <f aca="false">IF(C16&gt;0.005,MIN('Loan Details'!$C$18,ROUND(C16*(1+'Loan Details'!$C$17),2)),0)</f>
        <v>34713</v>
      </c>
      <c r="E16" s="63" t="n">
        <f aca="false">IF(C16&gt;0.005,ROUND(C16*'Loan Details'!$C$17,2),0)</f>
        <v>27186.3</v>
      </c>
      <c r="F16" s="63" t="n">
        <f aca="false">D16-E16</f>
        <v>7526.7</v>
      </c>
      <c r="G16" s="65" t="n">
        <f aca="false">IF(C16&gt;0.005,MIN(MAX(0,C16-F16),SUMIF(Prepayments!$D$5:$D$34,A16,Prepayments!$C$5:$C$34)+IF(AND('Loan Details'!$C$9&gt;0,MONTH(B16)='Loan Details'!$C$19,K16&gt;='Loan Details'!$C$11),'Loan Details'!$C$9,0)+'Loan Details'!$C$12),0)</f>
        <v>0</v>
      </c>
      <c r="H16" s="63" t="n">
        <f aca="false">MAX(0,ROUND(C16-F16-G16,2))</f>
        <v>3830538.72</v>
      </c>
      <c r="I16" s="66" t="n">
        <f aca="false">SUM($E$7:E16)</f>
        <v>277668.72</v>
      </c>
      <c r="J16" s="67" t="n">
        <f aca="false">1-H16/'Loan Details'!$C$5</f>
        <v>0.0423653199999999</v>
      </c>
      <c r="K16" s="61" t="n">
        <f aca="false">INT((A16-1)/12)+1</f>
        <v>1</v>
      </c>
    </row>
    <row r="17" customFormat="false" ht="15" hidden="false" customHeight="false" outlineLevel="0" collapsed="false">
      <c r="A17" s="61" t="n">
        <v>11</v>
      </c>
      <c r="B17" s="62" t="n">
        <f aca="false">IF(C17&gt;0.005,EDATE('Loan Details'!$C$8,A17-1),"")</f>
        <v>46635</v>
      </c>
      <c r="C17" s="63" t="n">
        <f aca="false">H16</f>
        <v>3830538.72</v>
      </c>
      <c r="D17" s="64" t="n">
        <f aca="false">IF(C17&gt;0.005,MIN('Loan Details'!$C$18,ROUND(C17*(1+'Loan Details'!$C$17),2)),0)</f>
        <v>34713</v>
      </c>
      <c r="E17" s="63" t="n">
        <f aca="false">IF(C17&gt;0.005,ROUND(C17*'Loan Details'!$C$17,2),0)</f>
        <v>27132.98</v>
      </c>
      <c r="F17" s="63" t="n">
        <f aca="false">D17-E17</f>
        <v>7580.02</v>
      </c>
      <c r="G17" s="65" t="n">
        <f aca="false">IF(C17&gt;0.005,MIN(MAX(0,C17-F17),SUMIF(Prepayments!$D$5:$D$34,A17,Prepayments!$C$5:$C$34)+IF(AND('Loan Details'!$C$9&gt;0,MONTH(B17)='Loan Details'!$C$19,K17&gt;='Loan Details'!$C$11),'Loan Details'!$C$9,0)+'Loan Details'!$C$12),0)</f>
        <v>0</v>
      </c>
      <c r="H17" s="63" t="n">
        <f aca="false">MAX(0,ROUND(C17-F17-G17,2))</f>
        <v>3822958.7</v>
      </c>
      <c r="I17" s="66" t="n">
        <f aca="false">SUM($E$7:E17)</f>
        <v>304801.7</v>
      </c>
      <c r="J17" s="67" t="n">
        <f aca="false">1-H17/'Loan Details'!$C$5</f>
        <v>0.044260325</v>
      </c>
      <c r="K17" s="61" t="n">
        <f aca="false">INT((A17-1)/12)+1</f>
        <v>1</v>
      </c>
    </row>
    <row r="18" customFormat="false" ht="15" hidden="false" customHeight="false" outlineLevel="0" collapsed="false">
      <c r="A18" s="61" t="n">
        <v>12</v>
      </c>
      <c r="B18" s="62" t="n">
        <f aca="false">IF(C18&gt;0.005,EDATE('Loan Details'!$C$8,A18-1),"")</f>
        <v>46665</v>
      </c>
      <c r="C18" s="63" t="n">
        <f aca="false">H17</f>
        <v>3822958.7</v>
      </c>
      <c r="D18" s="64" t="n">
        <f aca="false">IF(C18&gt;0.005,MIN('Loan Details'!$C$18,ROUND(C18*(1+'Loan Details'!$C$17),2)),0)</f>
        <v>34713</v>
      </c>
      <c r="E18" s="63" t="n">
        <f aca="false">IF(C18&gt;0.005,ROUND(C18*'Loan Details'!$C$17,2),0)</f>
        <v>27079.29</v>
      </c>
      <c r="F18" s="63" t="n">
        <f aca="false">D18-E18</f>
        <v>7633.71</v>
      </c>
      <c r="G18" s="65" t="n">
        <f aca="false">IF(C18&gt;0.005,MIN(MAX(0,C18-F18),SUMIF(Prepayments!$D$5:$D$34,A18,Prepayments!$C$5:$C$34)+IF(AND('Loan Details'!$C$9&gt;0,MONTH(B18)='Loan Details'!$C$19,K18&gt;='Loan Details'!$C$11),'Loan Details'!$C$9,0)+'Loan Details'!$C$12),0)</f>
        <v>0</v>
      </c>
      <c r="H18" s="63" t="n">
        <f aca="false">MAX(0,ROUND(C18-F18-G18,2))</f>
        <v>3815324.99</v>
      </c>
      <c r="I18" s="66" t="n">
        <f aca="false">SUM($E$7:E18)</f>
        <v>331880.99</v>
      </c>
      <c r="J18" s="67" t="n">
        <f aca="false">1-H18/'Loan Details'!$C$5</f>
        <v>0.0461687525</v>
      </c>
      <c r="K18" s="61" t="n">
        <f aca="false">INT((A18-1)/12)+1</f>
        <v>1</v>
      </c>
    </row>
    <row r="19" customFormat="false" ht="15" hidden="false" customHeight="false" outlineLevel="0" collapsed="false">
      <c r="A19" s="61" t="n">
        <v>13</v>
      </c>
      <c r="B19" s="62" t="n">
        <f aca="false">IF(C19&gt;0.005,EDATE('Loan Details'!$C$8,A19-1),"")</f>
        <v>46696</v>
      </c>
      <c r="C19" s="63" t="n">
        <f aca="false">H18</f>
        <v>3815324.99</v>
      </c>
      <c r="D19" s="64" t="n">
        <f aca="false">IF(C19&gt;0.005,MIN('Loan Details'!$C$18,ROUND(C19*(1+'Loan Details'!$C$17),2)),0)</f>
        <v>34713</v>
      </c>
      <c r="E19" s="63" t="n">
        <f aca="false">IF(C19&gt;0.005,ROUND(C19*'Loan Details'!$C$17,2),0)</f>
        <v>27025.22</v>
      </c>
      <c r="F19" s="63" t="n">
        <f aca="false">D19-E19</f>
        <v>7687.78</v>
      </c>
      <c r="G19" s="65" t="n">
        <f aca="false">IF(C19&gt;0.005,MIN(MAX(0,C19-F19),SUMIF(Prepayments!$D$5:$D$34,A19,Prepayments!$C$5:$C$34)+IF(AND('Loan Details'!$C$9&gt;0,MONTH(B19)='Loan Details'!$C$19,K19&gt;='Loan Details'!$C$11),'Loan Details'!$C$9,0)+'Loan Details'!$C$12),0)</f>
        <v>0</v>
      </c>
      <c r="H19" s="63" t="n">
        <f aca="false">MAX(0,ROUND(C19-F19-G19,2))</f>
        <v>3807637.21</v>
      </c>
      <c r="I19" s="66" t="n">
        <f aca="false">SUM($E$7:E19)</f>
        <v>358906.21</v>
      </c>
      <c r="J19" s="67" t="n">
        <f aca="false">1-H19/'Loan Details'!$C$5</f>
        <v>0.0480906975000001</v>
      </c>
      <c r="K19" s="61" t="n">
        <f aca="false">INT((A19-1)/12)+1</f>
        <v>2</v>
      </c>
    </row>
    <row r="20" customFormat="false" ht="15" hidden="false" customHeight="false" outlineLevel="0" collapsed="false">
      <c r="A20" s="61" t="n">
        <v>14</v>
      </c>
      <c r="B20" s="62" t="n">
        <f aca="false">IF(C20&gt;0.005,EDATE('Loan Details'!$C$8,A20-1),"")</f>
        <v>46726</v>
      </c>
      <c r="C20" s="63" t="n">
        <f aca="false">H19</f>
        <v>3807637.21</v>
      </c>
      <c r="D20" s="64" t="n">
        <f aca="false">IF(C20&gt;0.005,MIN('Loan Details'!$C$18,ROUND(C20*(1+'Loan Details'!$C$17),2)),0)</f>
        <v>34713</v>
      </c>
      <c r="E20" s="63" t="n">
        <f aca="false">IF(C20&gt;0.005,ROUND(C20*'Loan Details'!$C$17,2),0)</f>
        <v>26970.76</v>
      </c>
      <c r="F20" s="63" t="n">
        <f aca="false">D20-E20</f>
        <v>7742.24</v>
      </c>
      <c r="G20" s="65" t="n">
        <f aca="false">IF(C20&gt;0.005,MIN(MAX(0,C20-F20),SUMIF(Prepayments!$D$5:$D$34,A20,Prepayments!$C$5:$C$34)+IF(AND('Loan Details'!$C$9&gt;0,MONTH(B20)='Loan Details'!$C$19,K20&gt;='Loan Details'!$C$11),'Loan Details'!$C$9,0)+'Loan Details'!$C$12),0)</f>
        <v>200000</v>
      </c>
      <c r="H20" s="63" t="n">
        <f aca="false">MAX(0,ROUND(C20-F20-G20,2))</f>
        <v>3599894.97</v>
      </c>
      <c r="I20" s="66" t="n">
        <f aca="false">SUM($E$7:E20)</f>
        <v>385876.97</v>
      </c>
      <c r="J20" s="67" t="n">
        <f aca="false">1-H20/'Loan Details'!$C$5</f>
        <v>0.1000262575</v>
      </c>
      <c r="K20" s="61" t="n">
        <f aca="false">INT((A20-1)/12)+1</f>
        <v>2</v>
      </c>
    </row>
    <row r="21" customFormat="false" ht="15" hidden="false" customHeight="false" outlineLevel="0" collapsed="false">
      <c r="A21" s="61" t="n">
        <v>15</v>
      </c>
      <c r="B21" s="62" t="n">
        <f aca="false">IF(C21&gt;0.005,EDATE('Loan Details'!$C$8,A21-1),"")</f>
        <v>46757</v>
      </c>
      <c r="C21" s="63" t="n">
        <f aca="false">H20</f>
        <v>3599894.97</v>
      </c>
      <c r="D21" s="64" t="n">
        <f aca="false">IF(C21&gt;0.005,MIN('Loan Details'!$C$18,ROUND(C21*(1+'Loan Details'!$C$17),2)),0)</f>
        <v>34713</v>
      </c>
      <c r="E21" s="63" t="n">
        <f aca="false">IF(C21&gt;0.005,ROUND(C21*'Loan Details'!$C$17,2),0)</f>
        <v>25499.26</v>
      </c>
      <c r="F21" s="63" t="n">
        <f aca="false">D21-E21</f>
        <v>9213.74</v>
      </c>
      <c r="G21" s="65" t="n">
        <f aca="false">IF(C21&gt;0.005,MIN(MAX(0,C21-F21),SUMIF(Prepayments!$D$5:$D$34,A21,Prepayments!$C$5:$C$34)+IF(AND('Loan Details'!$C$9&gt;0,MONTH(B21)='Loan Details'!$C$19,K21&gt;='Loan Details'!$C$11),'Loan Details'!$C$9,0)+'Loan Details'!$C$12),0)</f>
        <v>0</v>
      </c>
      <c r="H21" s="63" t="n">
        <f aca="false">MAX(0,ROUND(C21-F21-G21,2))</f>
        <v>3590681.23</v>
      </c>
      <c r="I21" s="66" t="n">
        <f aca="false">SUM($E$7:E21)</f>
        <v>411376.23</v>
      </c>
      <c r="J21" s="67" t="n">
        <f aca="false">1-H21/'Loan Details'!$C$5</f>
        <v>0.1023296925</v>
      </c>
      <c r="K21" s="61" t="n">
        <f aca="false">INT((A21-1)/12)+1</f>
        <v>2</v>
      </c>
    </row>
    <row r="22" customFormat="false" ht="15" hidden="false" customHeight="false" outlineLevel="0" collapsed="false">
      <c r="A22" s="61" t="n">
        <v>16</v>
      </c>
      <c r="B22" s="62" t="n">
        <f aca="false">IF(C22&gt;0.005,EDATE('Loan Details'!$C$8,A22-1),"")</f>
        <v>46788</v>
      </c>
      <c r="C22" s="63" t="n">
        <f aca="false">H21</f>
        <v>3590681.23</v>
      </c>
      <c r="D22" s="64" t="n">
        <f aca="false">IF(C22&gt;0.005,MIN('Loan Details'!$C$18,ROUND(C22*(1+'Loan Details'!$C$17),2)),0)</f>
        <v>34713</v>
      </c>
      <c r="E22" s="63" t="n">
        <f aca="false">IF(C22&gt;0.005,ROUND(C22*'Loan Details'!$C$17,2),0)</f>
        <v>25433.99</v>
      </c>
      <c r="F22" s="63" t="n">
        <f aca="false">D22-E22</f>
        <v>9279.01</v>
      </c>
      <c r="G22" s="65" t="n">
        <f aca="false">IF(C22&gt;0.005,MIN(MAX(0,C22-F22),SUMIF(Prepayments!$D$5:$D$34,A22,Prepayments!$C$5:$C$34)+IF(AND('Loan Details'!$C$9&gt;0,MONTH(B22)='Loan Details'!$C$19,K22&gt;='Loan Details'!$C$11),'Loan Details'!$C$9,0)+'Loan Details'!$C$12),0)</f>
        <v>0</v>
      </c>
      <c r="H22" s="63" t="n">
        <f aca="false">MAX(0,ROUND(C22-F22-G22,2))</f>
        <v>3581402.22</v>
      </c>
      <c r="I22" s="66" t="n">
        <f aca="false">SUM($E$7:E22)</f>
        <v>436810.22</v>
      </c>
      <c r="J22" s="67" t="n">
        <f aca="false">1-H22/'Loan Details'!$C$5</f>
        <v>0.104649445</v>
      </c>
      <c r="K22" s="61" t="n">
        <f aca="false">INT((A22-1)/12)+1</f>
        <v>2</v>
      </c>
    </row>
    <row r="23" customFormat="false" ht="15" hidden="false" customHeight="false" outlineLevel="0" collapsed="false">
      <c r="A23" s="61" t="n">
        <v>17</v>
      </c>
      <c r="B23" s="62" t="n">
        <f aca="false">IF(C23&gt;0.005,EDATE('Loan Details'!$C$8,A23-1),"")</f>
        <v>46817</v>
      </c>
      <c r="C23" s="63" t="n">
        <f aca="false">H22</f>
        <v>3581402.22</v>
      </c>
      <c r="D23" s="64" t="n">
        <f aca="false">IF(C23&gt;0.005,MIN('Loan Details'!$C$18,ROUND(C23*(1+'Loan Details'!$C$17),2)),0)</f>
        <v>34713</v>
      </c>
      <c r="E23" s="63" t="n">
        <f aca="false">IF(C23&gt;0.005,ROUND(C23*'Loan Details'!$C$17,2),0)</f>
        <v>25368.27</v>
      </c>
      <c r="F23" s="63" t="n">
        <f aca="false">D23-E23</f>
        <v>9344.73</v>
      </c>
      <c r="G23" s="65" t="n">
        <f aca="false">IF(C23&gt;0.005,MIN(MAX(0,C23-F23),SUMIF(Prepayments!$D$5:$D$34,A23,Prepayments!$C$5:$C$34)+IF(AND('Loan Details'!$C$9&gt;0,MONTH(B23)='Loan Details'!$C$19,K23&gt;='Loan Details'!$C$11),'Loan Details'!$C$9,0)+'Loan Details'!$C$12),0)</f>
        <v>100000</v>
      </c>
      <c r="H23" s="63" t="n">
        <f aca="false">MAX(0,ROUND(C23-F23-G23,2))</f>
        <v>3472057.49</v>
      </c>
      <c r="I23" s="66" t="n">
        <f aca="false">SUM($E$7:E23)</f>
        <v>462178.49</v>
      </c>
      <c r="J23" s="67" t="n">
        <f aca="false">1-H23/'Loan Details'!$C$5</f>
        <v>0.1319856275</v>
      </c>
      <c r="K23" s="61" t="n">
        <f aca="false">INT((A23-1)/12)+1</f>
        <v>2</v>
      </c>
    </row>
    <row r="24" customFormat="false" ht="15" hidden="false" customHeight="false" outlineLevel="0" collapsed="false">
      <c r="A24" s="61" t="n">
        <v>18</v>
      </c>
      <c r="B24" s="62" t="n">
        <f aca="false">IF(C24&gt;0.005,EDATE('Loan Details'!$C$8,A24-1),"")</f>
        <v>46848</v>
      </c>
      <c r="C24" s="63" t="n">
        <f aca="false">H23</f>
        <v>3472057.49</v>
      </c>
      <c r="D24" s="64" t="n">
        <f aca="false">IF(C24&gt;0.005,MIN('Loan Details'!$C$18,ROUND(C24*(1+'Loan Details'!$C$17),2)),0)</f>
        <v>34713</v>
      </c>
      <c r="E24" s="63" t="n">
        <f aca="false">IF(C24&gt;0.005,ROUND(C24*'Loan Details'!$C$17,2),0)</f>
        <v>24593.74</v>
      </c>
      <c r="F24" s="63" t="n">
        <f aca="false">D24-E24</f>
        <v>10119.26</v>
      </c>
      <c r="G24" s="65" t="n">
        <f aca="false">IF(C24&gt;0.005,MIN(MAX(0,C24-F24),SUMIF(Prepayments!$D$5:$D$34,A24,Prepayments!$C$5:$C$34)+IF(AND('Loan Details'!$C$9&gt;0,MONTH(B24)='Loan Details'!$C$19,K24&gt;='Loan Details'!$C$11),'Loan Details'!$C$9,0)+'Loan Details'!$C$12),0)</f>
        <v>0</v>
      </c>
      <c r="H24" s="63" t="n">
        <f aca="false">MAX(0,ROUND(C24-F24-G24,2))</f>
        <v>3461938.23</v>
      </c>
      <c r="I24" s="66" t="n">
        <f aca="false">SUM($E$7:E24)</f>
        <v>486772.23</v>
      </c>
      <c r="J24" s="67" t="n">
        <f aca="false">1-H24/'Loan Details'!$C$5</f>
        <v>0.1345154425</v>
      </c>
      <c r="K24" s="61" t="n">
        <f aca="false">INT((A24-1)/12)+1</f>
        <v>2</v>
      </c>
    </row>
    <row r="25" customFormat="false" ht="15" hidden="false" customHeight="false" outlineLevel="0" collapsed="false">
      <c r="A25" s="61" t="n">
        <v>19</v>
      </c>
      <c r="B25" s="62" t="n">
        <f aca="false">IF(C25&gt;0.005,EDATE('Loan Details'!$C$8,A25-1),"")</f>
        <v>46878</v>
      </c>
      <c r="C25" s="63" t="n">
        <f aca="false">H24</f>
        <v>3461938.23</v>
      </c>
      <c r="D25" s="64" t="n">
        <f aca="false">IF(C25&gt;0.005,MIN('Loan Details'!$C$18,ROUND(C25*(1+'Loan Details'!$C$17),2)),0)</f>
        <v>34713</v>
      </c>
      <c r="E25" s="63" t="n">
        <f aca="false">IF(C25&gt;0.005,ROUND(C25*'Loan Details'!$C$17,2),0)</f>
        <v>24522.06</v>
      </c>
      <c r="F25" s="63" t="n">
        <f aca="false">D25-E25</f>
        <v>10190.94</v>
      </c>
      <c r="G25" s="65" t="n">
        <f aca="false">IF(C25&gt;0.005,MIN(MAX(0,C25-F25),SUMIF(Prepayments!$D$5:$D$34,A25,Prepayments!$C$5:$C$34)+IF(AND('Loan Details'!$C$9&gt;0,MONTH(B25)='Loan Details'!$C$19,K25&gt;='Loan Details'!$C$11),'Loan Details'!$C$9,0)+'Loan Details'!$C$12),0)</f>
        <v>0</v>
      </c>
      <c r="H25" s="63" t="n">
        <f aca="false">MAX(0,ROUND(C25-F25-G25,2))</f>
        <v>3451747.29</v>
      </c>
      <c r="I25" s="66" t="n">
        <f aca="false">SUM($E$7:E25)</f>
        <v>511294.29</v>
      </c>
      <c r="J25" s="67" t="n">
        <f aca="false">1-H25/'Loan Details'!$C$5</f>
        <v>0.1370631775</v>
      </c>
      <c r="K25" s="61" t="n">
        <f aca="false">INT((A25-1)/12)+1</f>
        <v>2</v>
      </c>
    </row>
    <row r="26" customFormat="false" ht="15" hidden="false" customHeight="false" outlineLevel="0" collapsed="false">
      <c r="A26" s="61" t="n">
        <v>20</v>
      </c>
      <c r="B26" s="62" t="n">
        <f aca="false">IF(C26&gt;0.005,EDATE('Loan Details'!$C$8,A26-1),"")</f>
        <v>46909</v>
      </c>
      <c r="C26" s="63" t="n">
        <f aca="false">H25</f>
        <v>3451747.29</v>
      </c>
      <c r="D26" s="64" t="n">
        <f aca="false">IF(C26&gt;0.005,MIN('Loan Details'!$C$18,ROUND(C26*(1+'Loan Details'!$C$17),2)),0)</f>
        <v>34713</v>
      </c>
      <c r="E26" s="63" t="n">
        <f aca="false">IF(C26&gt;0.005,ROUND(C26*'Loan Details'!$C$17,2),0)</f>
        <v>24449.88</v>
      </c>
      <c r="F26" s="63" t="n">
        <f aca="false">D26-E26</f>
        <v>10263.12</v>
      </c>
      <c r="G26" s="65" t="n">
        <f aca="false">IF(C26&gt;0.005,MIN(MAX(0,C26-F26),SUMIF(Prepayments!$D$5:$D$34,A26,Prepayments!$C$5:$C$34)+IF(AND('Loan Details'!$C$9&gt;0,MONTH(B26)='Loan Details'!$C$19,K26&gt;='Loan Details'!$C$11),'Loan Details'!$C$9,0)+'Loan Details'!$C$12),0)</f>
        <v>0</v>
      </c>
      <c r="H26" s="63" t="n">
        <f aca="false">MAX(0,ROUND(C26-F26-G26,2))</f>
        <v>3441484.17</v>
      </c>
      <c r="I26" s="66" t="n">
        <f aca="false">SUM($E$7:E26)</f>
        <v>535744.17</v>
      </c>
      <c r="J26" s="67" t="n">
        <f aca="false">1-H26/'Loan Details'!$C$5</f>
        <v>0.1396289575</v>
      </c>
      <c r="K26" s="61" t="n">
        <f aca="false">INT((A26-1)/12)+1</f>
        <v>2</v>
      </c>
    </row>
    <row r="27" customFormat="false" ht="15" hidden="false" customHeight="false" outlineLevel="0" collapsed="false">
      <c r="A27" s="61" t="n">
        <v>21</v>
      </c>
      <c r="B27" s="62" t="n">
        <f aca="false">IF(C27&gt;0.005,EDATE('Loan Details'!$C$8,A27-1),"")</f>
        <v>46939</v>
      </c>
      <c r="C27" s="63" t="n">
        <f aca="false">H26</f>
        <v>3441484.17</v>
      </c>
      <c r="D27" s="64" t="n">
        <f aca="false">IF(C27&gt;0.005,MIN('Loan Details'!$C$18,ROUND(C27*(1+'Loan Details'!$C$17),2)),0)</f>
        <v>34713</v>
      </c>
      <c r="E27" s="63" t="n">
        <f aca="false">IF(C27&gt;0.005,ROUND(C27*'Loan Details'!$C$17,2),0)</f>
        <v>24377.18</v>
      </c>
      <c r="F27" s="63" t="n">
        <f aca="false">D27-E27</f>
        <v>10335.82</v>
      </c>
      <c r="G27" s="65" t="n">
        <f aca="false">IF(C27&gt;0.005,MIN(MAX(0,C27-F27),SUMIF(Prepayments!$D$5:$D$34,A27,Prepayments!$C$5:$C$34)+IF(AND('Loan Details'!$C$9&gt;0,MONTH(B27)='Loan Details'!$C$19,K27&gt;='Loan Details'!$C$11),'Loan Details'!$C$9,0)+'Loan Details'!$C$12),0)</f>
        <v>0</v>
      </c>
      <c r="H27" s="63" t="n">
        <f aca="false">MAX(0,ROUND(C27-F27-G27,2))</f>
        <v>3431148.35</v>
      </c>
      <c r="I27" s="66" t="n">
        <f aca="false">SUM($E$7:E27)</f>
        <v>560121.35</v>
      </c>
      <c r="J27" s="67" t="n">
        <f aca="false">1-H27/'Loan Details'!$C$5</f>
        <v>0.1422129125</v>
      </c>
      <c r="K27" s="61" t="n">
        <f aca="false">INT((A27-1)/12)+1</f>
        <v>2</v>
      </c>
    </row>
    <row r="28" customFormat="false" ht="15" hidden="false" customHeight="false" outlineLevel="0" collapsed="false">
      <c r="A28" s="61" t="n">
        <v>22</v>
      </c>
      <c r="B28" s="62" t="n">
        <f aca="false">IF(C28&gt;0.005,EDATE('Loan Details'!$C$8,A28-1),"")</f>
        <v>46970</v>
      </c>
      <c r="C28" s="63" t="n">
        <f aca="false">H27</f>
        <v>3431148.35</v>
      </c>
      <c r="D28" s="64" t="n">
        <f aca="false">IF(C28&gt;0.005,MIN('Loan Details'!$C$18,ROUND(C28*(1+'Loan Details'!$C$17),2)),0)</f>
        <v>34713</v>
      </c>
      <c r="E28" s="63" t="n">
        <f aca="false">IF(C28&gt;0.005,ROUND(C28*'Loan Details'!$C$17,2),0)</f>
        <v>24303.97</v>
      </c>
      <c r="F28" s="63" t="n">
        <f aca="false">D28-E28</f>
        <v>10409.03</v>
      </c>
      <c r="G28" s="65" t="n">
        <f aca="false">IF(C28&gt;0.005,MIN(MAX(0,C28-F28),SUMIF(Prepayments!$D$5:$D$34,A28,Prepayments!$C$5:$C$34)+IF(AND('Loan Details'!$C$9&gt;0,MONTH(B28)='Loan Details'!$C$19,K28&gt;='Loan Details'!$C$11),'Loan Details'!$C$9,0)+'Loan Details'!$C$12),0)</f>
        <v>0</v>
      </c>
      <c r="H28" s="63" t="n">
        <f aca="false">MAX(0,ROUND(C28-F28-G28,2))</f>
        <v>3420739.32</v>
      </c>
      <c r="I28" s="66" t="n">
        <f aca="false">SUM($E$7:E28)</f>
        <v>584425.32</v>
      </c>
      <c r="J28" s="67" t="n">
        <f aca="false">1-H28/'Loan Details'!$C$5</f>
        <v>0.14481517</v>
      </c>
      <c r="K28" s="61" t="n">
        <f aca="false">INT((A28-1)/12)+1</f>
        <v>2</v>
      </c>
    </row>
    <row r="29" customFormat="false" ht="15" hidden="false" customHeight="false" outlineLevel="0" collapsed="false">
      <c r="A29" s="61" t="n">
        <v>23</v>
      </c>
      <c r="B29" s="62" t="n">
        <f aca="false">IF(C29&gt;0.005,EDATE('Loan Details'!$C$8,A29-1),"")</f>
        <v>47001</v>
      </c>
      <c r="C29" s="63" t="n">
        <f aca="false">H28</f>
        <v>3420739.32</v>
      </c>
      <c r="D29" s="64" t="n">
        <f aca="false">IF(C29&gt;0.005,MIN('Loan Details'!$C$18,ROUND(C29*(1+'Loan Details'!$C$17),2)),0)</f>
        <v>34713</v>
      </c>
      <c r="E29" s="63" t="n">
        <f aca="false">IF(C29&gt;0.005,ROUND(C29*'Loan Details'!$C$17,2),0)</f>
        <v>24230.24</v>
      </c>
      <c r="F29" s="63" t="n">
        <f aca="false">D29-E29</f>
        <v>10482.76</v>
      </c>
      <c r="G29" s="65" t="n">
        <f aca="false">IF(C29&gt;0.005,MIN(MAX(0,C29-F29),SUMIF(Prepayments!$D$5:$D$34,A29,Prepayments!$C$5:$C$34)+IF(AND('Loan Details'!$C$9&gt;0,MONTH(B29)='Loan Details'!$C$19,K29&gt;='Loan Details'!$C$11),'Loan Details'!$C$9,0)+'Loan Details'!$C$12),0)</f>
        <v>0</v>
      </c>
      <c r="H29" s="63" t="n">
        <f aca="false">MAX(0,ROUND(C29-F29-G29,2))</f>
        <v>3410256.56</v>
      </c>
      <c r="I29" s="66" t="n">
        <f aca="false">SUM($E$7:E29)</f>
        <v>608655.56</v>
      </c>
      <c r="J29" s="67" t="n">
        <f aca="false">1-H29/'Loan Details'!$C$5</f>
        <v>0.14743586</v>
      </c>
      <c r="K29" s="61" t="n">
        <f aca="false">INT((A29-1)/12)+1</f>
        <v>2</v>
      </c>
    </row>
    <row r="30" customFormat="false" ht="15" hidden="false" customHeight="false" outlineLevel="0" collapsed="false">
      <c r="A30" s="61" t="n">
        <v>24</v>
      </c>
      <c r="B30" s="62" t="n">
        <f aca="false">IF(C30&gt;0.005,EDATE('Loan Details'!$C$8,A30-1),"")</f>
        <v>47031</v>
      </c>
      <c r="C30" s="63" t="n">
        <f aca="false">H29</f>
        <v>3410256.56</v>
      </c>
      <c r="D30" s="64" t="n">
        <f aca="false">IF(C30&gt;0.005,MIN('Loan Details'!$C$18,ROUND(C30*(1+'Loan Details'!$C$17),2)),0)</f>
        <v>34713</v>
      </c>
      <c r="E30" s="63" t="n">
        <f aca="false">IF(C30&gt;0.005,ROUND(C30*'Loan Details'!$C$17,2),0)</f>
        <v>24155.98</v>
      </c>
      <c r="F30" s="63" t="n">
        <f aca="false">D30-E30</f>
        <v>10557.02</v>
      </c>
      <c r="G30" s="65" t="n">
        <f aca="false">IF(C30&gt;0.005,MIN(MAX(0,C30-F30),SUMIF(Prepayments!$D$5:$D$34,A30,Prepayments!$C$5:$C$34)+IF(AND('Loan Details'!$C$9&gt;0,MONTH(B30)='Loan Details'!$C$19,K30&gt;='Loan Details'!$C$11),'Loan Details'!$C$9,0)+'Loan Details'!$C$12),0)</f>
        <v>0</v>
      </c>
      <c r="H30" s="63" t="n">
        <f aca="false">MAX(0,ROUND(C30-F30-G30,2))</f>
        <v>3399699.54</v>
      </c>
      <c r="I30" s="66" t="n">
        <f aca="false">SUM($E$7:E30)</f>
        <v>632811.54</v>
      </c>
      <c r="J30" s="67" t="n">
        <f aca="false">1-H30/'Loan Details'!$C$5</f>
        <v>0.150075115</v>
      </c>
      <c r="K30" s="61" t="n">
        <f aca="false">INT((A30-1)/12)+1</f>
        <v>2</v>
      </c>
    </row>
    <row r="31" customFormat="false" ht="15" hidden="false" customHeight="false" outlineLevel="0" collapsed="false">
      <c r="A31" s="61" t="n">
        <v>25</v>
      </c>
      <c r="B31" s="62" t="n">
        <f aca="false">IF(C31&gt;0.005,EDATE('Loan Details'!$C$8,A31-1),"")</f>
        <v>47062</v>
      </c>
      <c r="C31" s="63" t="n">
        <f aca="false">H30</f>
        <v>3399699.54</v>
      </c>
      <c r="D31" s="64" t="n">
        <f aca="false">IF(C31&gt;0.005,MIN('Loan Details'!$C$18,ROUND(C31*(1+'Loan Details'!$C$17),2)),0)</f>
        <v>34713</v>
      </c>
      <c r="E31" s="63" t="n">
        <f aca="false">IF(C31&gt;0.005,ROUND(C31*'Loan Details'!$C$17,2),0)</f>
        <v>24081.21</v>
      </c>
      <c r="F31" s="63" t="n">
        <f aca="false">D31-E31</f>
        <v>10631.79</v>
      </c>
      <c r="G31" s="65" t="n">
        <f aca="false">IF(C31&gt;0.005,MIN(MAX(0,C31-F31),SUMIF(Prepayments!$D$5:$D$34,A31,Prepayments!$C$5:$C$34)+IF(AND('Loan Details'!$C$9&gt;0,MONTH(B31)='Loan Details'!$C$19,K31&gt;='Loan Details'!$C$11),'Loan Details'!$C$9,0)+'Loan Details'!$C$12),0)</f>
        <v>0</v>
      </c>
      <c r="H31" s="63" t="n">
        <f aca="false">MAX(0,ROUND(C31-F31-G31,2))</f>
        <v>3389067.75</v>
      </c>
      <c r="I31" s="66" t="n">
        <f aca="false">SUM($E$7:E31)</f>
        <v>656892.75</v>
      </c>
      <c r="J31" s="67" t="n">
        <f aca="false">1-H31/'Loan Details'!$C$5</f>
        <v>0.1527330625</v>
      </c>
      <c r="K31" s="61" t="n">
        <f aca="false">INT((A31-1)/12)+1</f>
        <v>3</v>
      </c>
    </row>
    <row r="32" customFormat="false" ht="15" hidden="false" customHeight="false" outlineLevel="0" collapsed="false">
      <c r="A32" s="61" t="n">
        <v>26</v>
      </c>
      <c r="B32" s="62" t="n">
        <f aca="false">IF(C32&gt;0.005,EDATE('Loan Details'!$C$8,A32-1),"")</f>
        <v>47092</v>
      </c>
      <c r="C32" s="63" t="n">
        <f aca="false">H31</f>
        <v>3389067.75</v>
      </c>
      <c r="D32" s="64" t="n">
        <f aca="false">IF(C32&gt;0.005,MIN('Loan Details'!$C$18,ROUND(C32*(1+'Loan Details'!$C$17),2)),0)</f>
        <v>34713</v>
      </c>
      <c r="E32" s="63" t="n">
        <f aca="false">IF(C32&gt;0.005,ROUND(C32*'Loan Details'!$C$17,2),0)</f>
        <v>24005.9</v>
      </c>
      <c r="F32" s="63" t="n">
        <f aca="false">D32-E32</f>
        <v>10707.1</v>
      </c>
      <c r="G32" s="65" t="n">
        <f aca="false">IF(C32&gt;0.005,MIN(MAX(0,C32-F32),SUMIF(Prepayments!$D$5:$D$34,A32,Prepayments!$C$5:$C$34)+IF(AND('Loan Details'!$C$9&gt;0,MONTH(B32)='Loan Details'!$C$19,K32&gt;='Loan Details'!$C$11),'Loan Details'!$C$9,0)+'Loan Details'!$C$12),0)</f>
        <v>0</v>
      </c>
      <c r="H32" s="63" t="n">
        <f aca="false">MAX(0,ROUND(C32-F32-G32,2))</f>
        <v>3378360.65</v>
      </c>
      <c r="I32" s="66" t="n">
        <f aca="false">SUM($E$7:E32)</f>
        <v>680898.65</v>
      </c>
      <c r="J32" s="67" t="n">
        <f aca="false">1-H32/'Loan Details'!$C$5</f>
        <v>0.1554098375</v>
      </c>
      <c r="K32" s="61" t="n">
        <f aca="false">INT((A32-1)/12)+1</f>
        <v>3</v>
      </c>
    </row>
    <row r="33" customFormat="false" ht="15" hidden="false" customHeight="false" outlineLevel="0" collapsed="false">
      <c r="A33" s="61" t="n">
        <v>27</v>
      </c>
      <c r="B33" s="62" t="n">
        <f aca="false">IF(C33&gt;0.005,EDATE('Loan Details'!$C$8,A33-1),"")</f>
        <v>47123</v>
      </c>
      <c r="C33" s="63" t="n">
        <f aca="false">H32</f>
        <v>3378360.65</v>
      </c>
      <c r="D33" s="64" t="n">
        <f aca="false">IF(C33&gt;0.005,MIN('Loan Details'!$C$18,ROUND(C33*(1+'Loan Details'!$C$17),2)),0)</f>
        <v>34713</v>
      </c>
      <c r="E33" s="63" t="n">
        <f aca="false">IF(C33&gt;0.005,ROUND(C33*'Loan Details'!$C$17,2),0)</f>
        <v>23930.05</v>
      </c>
      <c r="F33" s="63" t="n">
        <f aca="false">D33-E33</f>
        <v>10782.95</v>
      </c>
      <c r="G33" s="65" t="n">
        <f aca="false">IF(C33&gt;0.005,MIN(MAX(0,C33-F33),SUMIF(Prepayments!$D$5:$D$34,A33,Prepayments!$C$5:$C$34)+IF(AND('Loan Details'!$C$9&gt;0,MONTH(B33)='Loan Details'!$C$19,K33&gt;='Loan Details'!$C$11),'Loan Details'!$C$9,0)+'Loan Details'!$C$12),0)</f>
        <v>0</v>
      </c>
      <c r="H33" s="63" t="n">
        <f aca="false">MAX(0,ROUND(C33-F33-G33,2))</f>
        <v>3367577.7</v>
      </c>
      <c r="I33" s="66" t="n">
        <f aca="false">SUM($E$7:E33)</f>
        <v>704828.7</v>
      </c>
      <c r="J33" s="67" t="n">
        <f aca="false">1-H33/'Loan Details'!$C$5</f>
        <v>0.158105575</v>
      </c>
      <c r="K33" s="61" t="n">
        <f aca="false">INT((A33-1)/12)+1</f>
        <v>3</v>
      </c>
    </row>
    <row r="34" customFormat="false" ht="15" hidden="false" customHeight="false" outlineLevel="0" collapsed="false">
      <c r="A34" s="61" t="n">
        <v>28</v>
      </c>
      <c r="B34" s="62" t="n">
        <f aca="false">IF(C34&gt;0.005,EDATE('Loan Details'!$C$8,A34-1),"")</f>
        <v>47154</v>
      </c>
      <c r="C34" s="63" t="n">
        <f aca="false">H33</f>
        <v>3367577.7</v>
      </c>
      <c r="D34" s="64" t="n">
        <f aca="false">IF(C34&gt;0.005,MIN('Loan Details'!$C$18,ROUND(C34*(1+'Loan Details'!$C$17),2)),0)</f>
        <v>34713</v>
      </c>
      <c r="E34" s="63" t="n">
        <f aca="false">IF(C34&gt;0.005,ROUND(C34*'Loan Details'!$C$17,2),0)</f>
        <v>23853.68</v>
      </c>
      <c r="F34" s="63" t="n">
        <f aca="false">D34-E34</f>
        <v>10859.32</v>
      </c>
      <c r="G34" s="65" t="n">
        <f aca="false">IF(C34&gt;0.005,MIN(MAX(0,C34-F34),SUMIF(Prepayments!$D$5:$D$34,A34,Prepayments!$C$5:$C$34)+IF(AND('Loan Details'!$C$9&gt;0,MONTH(B34)='Loan Details'!$C$19,K34&gt;='Loan Details'!$C$11),'Loan Details'!$C$9,0)+'Loan Details'!$C$12),0)</f>
        <v>0</v>
      </c>
      <c r="H34" s="63" t="n">
        <f aca="false">MAX(0,ROUND(C34-F34-G34,2))</f>
        <v>3356718.38</v>
      </c>
      <c r="I34" s="66" t="n">
        <f aca="false">SUM($E$7:E34)</f>
        <v>728682.38</v>
      </c>
      <c r="J34" s="67" t="n">
        <f aca="false">1-H34/'Loan Details'!$C$5</f>
        <v>0.160820405</v>
      </c>
      <c r="K34" s="61" t="n">
        <f aca="false">INT((A34-1)/12)+1</f>
        <v>3</v>
      </c>
    </row>
    <row r="35" customFormat="false" ht="15" hidden="false" customHeight="false" outlineLevel="0" collapsed="false">
      <c r="A35" s="61" t="n">
        <v>29</v>
      </c>
      <c r="B35" s="62" t="n">
        <f aca="false">IF(C35&gt;0.005,EDATE('Loan Details'!$C$8,A35-1),"")</f>
        <v>47182</v>
      </c>
      <c r="C35" s="63" t="n">
        <f aca="false">H34</f>
        <v>3356718.38</v>
      </c>
      <c r="D35" s="64" t="n">
        <f aca="false">IF(C35&gt;0.005,MIN('Loan Details'!$C$18,ROUND(C35*(1+'Loan Details'!$C$17),2)),0)</f>
        <v>34713</v>
      </c>
      <c r="E35" s="63" t="n">
        <f aca="false">IF(C35&gt;0.005,ROUND(C35*'Loan Details'!$C$17,2),0)</f>
        <v>23776.76</v>
      </c>
      <c r="F35" s="63" t="n">
        <f aca="false">D35-E35</f>
        <v>10936.24</v>
      </c>
      <c r="G35" s="65" t="n">
        <f aca="false">IF(C35&gt;0.005,MIN(MAX(0,C35-F35),SUMIF(Prepayments!$D$5:$D$34,A35,Prepayments!$C$5:$C$34)+IF(AND('Loan Details'!$C$9&gt;0,MONTH(B35)='Loan Details'!$C$19,K35&gt;='Loan Details'!$C$11),'Loan Details'!$C$9,0)+'Loan Details'!$C$12),0)</f>
        <v>100000</v>
      </c>
      <c r="H35" s="63" t="n">
        <f aca="false">MAX(0,ROUND(C35-F35-G35,2))</f>
        <v>3245782.14</v>
      </c>
      <c r="I35" s="66" t="n">
        <f aca="false">SUM($E$7:E35)</f>
        <v>752459.14</v>
      </c>
      <c r="J35" s="67" t="n">
        <f aca="false">1-H35/'Loan Details'!$C$5</f>
        <v>0.188554465</v>
      </c>
      <c r="K35" s="61" t="n">
        <f aca="false">INT((A35-1)/12)+1</f>
        <v>3</v>
      </c>
    </row>
    <row r="36" customFormat="false" ht="15" hidden="false" customHeight="false" outlineLevel="0" collapsed="false">
      <c r="A36" s="61" t="n">
        <v>30</v>
      </c>
      <c r="B36" s="62" t="n">
        <f aca="false">IF(C36&gt;0.005,EDATE('Loan Details'!$C$8,A36-1),"")</f>
        <v>47213</v>
      </c>
      <c r="C36" s="63" t="n">
        <f aca="false">H35</f>
        <v>3245782.14</v>
      </c>
      <c r="D36" s="64" t="n">
        <f aca="false">IF(C36&gt;0.005,MIN('Loan Details'!$C$18,ROUND(C36*(1+'Loan Details'!$C$17),2)),0)</f>
        <v>34713</v>
      </c>
      <c r="E36" s="63" t="n">
        <f aca="false">IF(C36&gt;0.005,ROUND(C36*'Loan Details'!$C$17,2),0)</f>
        <v>22990.96</v>
      </c>
      <c r="F36" s="63" t="n">
        <f aca="false">D36-E36</f>
        <v>11722.04</v>
      </c>
      <c r="G36" s="65" t="n">
        <f aca="false">IF(C36&gt;0.005,MIN(MAX(0,C36-F36),SUMIF(Prepayments!$D$5:$D$34,A36,Prepayments!$C$5:$C$34)+IF(AND('Loan Details'!$C$9&gt;0,MONTH(B36)='Loan Details'!$C$19,K36&gt;='Loan Details'!$C$11),'Loan Details'!$C$9,0)+'Loan Details'!$C$12),0)</f>
        <v>0</v>
      </c>
      <c r="H36" s="63" t="n">
        <f aca="false">MAX(0,ROUND(C36-F36-G36,2))</f>
        <v>3234060.1</v>
      </c>
      <c r="I36" s="66" t="n">
        <f aca="false">SUM($E$7:E36)</f>
        <v>775450.1</v>
      </c>
      <c r="J36" s="67" t="n">
        <f aca="false">1-H36/'Loan Details'!$C$5</f>
        <v>0.191484975</v>
      </c>
      <c r="K36" s="61" t="n">
        <f aca="false">INT((A36-1)/12)+1</f>
        <v>3</v>
      </c>
    </row>
    <row r="37" customFormat="false" ht="15" hidden="false" customHeight="false" outlineLevel="0" collapsed="false">
      <c r="A37" s="61" t="n">
        <v>31</v>
      </c>
      <c r="B37" s="62" t="n">
        <f aca="false">IF(C37&gt;0.005,EDATE('Loan Details'!$C$8,A37-1),"")</f>
        <v>47243</v>
      </c>
      <c r="C37" s="63" t="n">
        <f aca="false">H36</f>
        <v>3234060.1</v>
      </c>
      <c r="D37" s="64" t="n">
        <f aca="false">IF(C37&gt;0.005,MIN('Loan Details'!$C$18,ROUND(C37*(1+'Loan Details'!$C$17),2)),0)</f>
        <v>34713</v>
      </c>
      <c r="E37" s="63" t="n">
        <f aca="false">IF(C37&gt;0.005,ROUND(C37*'Loan Details'!$C$17,2),0)</f>
        <v>22907.93</v>
      </c>
      <c r="F37" s="63" t="n">
        <f aca="false">D37-E37</f>
        <v>11805.07</v>
      </c>
      <c r="G37" s="65" t="n">
        <f aca="false">IF(C37&gt;0.005,MIN(MAX(0,C37-F37),SUMIF(Prepayments!$D$5:$D$34,A37,Prepayments!$C$5:$C$34)+IF(AND('Loan Details'!$C$9&gt;0,MONTH(B37)='Loan Details'!$C$19,K37&gt;='Loan Details'!$C$11),'Loan Details'!$C$9,0)+'Loan Details'!$C$12),0)</f>
        <v>0</v>
      </c>
      <c r="H37" s="63" t="n">
        <f aca="false">MAX(0,ROUND(C37-F37-G37,2))</f>
        <v>3222255.03</v>
      </c>
      <c r="I37" s="66" t="n">
        <f aca="false">SUM($E$7:E37)</f>
        <v>798358.03</v>
      </c>
      <c r="J37" s="67" t="n">
        <f aca="false">1-H37/'Loan Details'!$C$5</f>
        <v>0.1944362425</v>
      </c>
      <c r="K37" s="61" t="n">
        <f aca="false">INT((A37-1)/12)+1</f>
        <v>3</v>
      </c>
    </row>
    <row r="38" customFormat="false" ht="15" hidden="false" customHeight="false" outlineLevel="0" collapsed="false">
      <c r="A38" s="61" t="n">
        <v>32</v>
      </c>
      <c r="B38" s="62" t="n">
        <f aca="false">IF(C38&gt;0.005,EDATE('Loan Details'!$C$8,A38-1),"")</f>
        <v>47274</v>
      </c>
      <c r="C38" s="63" t="n">
        <f aca="false">H37</f>
        <v>3222255.03</v>
      </c>
      <c r="D38" s="64" t="n">
        <f aca="false">IF(C38&gt;0.005,MIN('Loan Details'!$C$18,ROUND(C38*(1+'Loan Details'!$C$17),2)),0)</f>
        <v>34713</v>
      </c>
      <c r="E38" s="63" t="n">
        <f aca="false">IF(C38&gt;0.005,ROUND(C38*'Loan Details'!$C$17,2),0)</f>
        <v>22824.31</v>
      </c>
      <c r="F38" s="63" t="n">
        <f aca="false">D38-E38</f>
        <v>11888.69</v>
      </c>
      <c r="G38" s="65" t="n">
        <f aca="false">IF(C38&gt;0.005,MIN(MAX(0,C38-F38),SUMIF(Prepayments!$D$5:$D$34,A38,Prepayments!$C$5:$C$34)+IF(AND('Loan Details'!$C$9&gt;0,MONTH(B38)='Loan Details'!$C$19,K38&gt;='Loan Details'!$C$11),'Loan Details'!$C$9,0)+'Loan Details'!$C$12),0)</f>
        <v>0</v>
      </c>
      <c r="H38" s="63" t="n">
        <f aca="false">MAX(0,ROUND(C38-F38-G38,2))</f>
        <v>3210366.34</v>
      </c>
      <c r="I38" s="66" t="n">
        <f aca="false">SUM($E$7:E38)</f>
        <v>821182.34</v>
      </c>
      <c r="J38" s="67" t="n">
        <f aca="false">1-H38/'Loan Details'!$C$5</f>
        <v>0.197408415</v>
      </c>
      <c r="K38" s="61" t="n">
        <f aca="false">INT((A38-1)/12)+1</f>
        <v>3</v>
      </c>
    </row>
    <row r="39" customFormat="false" ht="15" hidden="false" customHeight="false" outlineLevel="0" collapsed="false">
      <c r="A39" s="61" t="n">
        <v>33</v>
      </c>
      <c r="B39" s="62" t="n">
        <f aca="false">IF(C39&gt;0.005,EDATE('Loan Details'!$C$8,A39-1),"")</f>
        <v>47304</v>
      </c>
      <c r="C39" s="63" t="n">
        <f aca="false">H38</f>
        <v>3210366.34</v>
      </c>
      <c r="D39" s="64" t="n">
        <f aca="false">IF(C39&gt;0.005,MIN('Loan Details'!$C$18,ROUND(C39*(1+'Loan Details'!$C$17),2)),0)</f>
        <v>34713</v>
      </c>
      <c r="E39" s="63" t="n">
        <f aca="false">IF(C39&gt;0.005,ROUND(C39*'Loan Details'!$C$17,2),0)</f>
        <v>22740.09</v>
      </c>
      <c r="F39" s="63" t="n">
        <f aca="false">D39-E39</f>
        <v>11972.91</v>
      </c>
      <c r="G39" s="65" t="n">
        <f aca="false">IF(C39&gt;0.005,MIN(MAX(0,C39-F39),SUMIF(Prepayments!$D$5:$D$34,A39,Prepayments!$C$5:$C$34)+IF(AND('Loan Details'!$C$9&gt;0,MONTH(B39)='Loan Details'!$C$19,K39&gt;='Loan Details'!$C$11),'Loan Details'!$C$9,0)+'Loan Details'!$C$12),0)</f>
        <v>0</v>
      </c>
      <c r="H39" s="63" t="n">
        <f aca="false">MAX(0,ROUND(C39-F39-G39,2))</f>
        <v>3198393.43</v>
      </c>
      <c r="I39" s="66" t="n">
        <f aca="false">SUM($E$7:E39)</f>
        <v>843922.43</v>
      </c>
      <c r="J39" s="67" t="n">
        <f aca="false">1-H39/'Loan Details'!$C$5</f>
        <v>0.2004016425</v>
      </c>
      <c r="K39" s="61" t="n">
        <f aca="false">INT((A39-1)/12)+1</f>
        <v>3</v>
      </c>
    </row>
    <row r="40" customFormat="false" ht="15" hidden="false" customHeight="false" outlineLevel="0" collapsed="false">
      <c r="A40" s="61" t="n">
        <v>34</v>
      </c>
      <c r="B40" s="62" t="n">
        <f aca="false">IF(C40&gt;0.005,EDATE('Loan Details'!$C$8,A40-1),"")</f>
        <v>47335</v>
      </c>
      <c r="C40" s="63" t="n">
        <f aca="false">H39</f>
        <v>3198393.43</v>
      </c>
      <c r="D40" s="64" t="n">
        <f aca="false">IF(C40&gt;0.005,MIN('Loan Details'!$C$18,ROUND(C40*(1+'Loan Details'!$C$17),2)),0)</f>
        <v>34713</v>
      </c>
      <c r="E40" s="63" t="n">
        <f aca="false">IF(C40&gt;0.005,ROUND(C40*'Loan Details'!$C$17,2),0)</f>
        <v>22655.29</v>
      </c>
      <c r="F40" s="63" t="n">
        <f aca="false">D40-E40</f>
        <v>12057.71</v>
      </c>
      <c r="G40" s="65" t="n">
        <f aca="false">IF(C40&gt;0.005,MIN(MAX(0,C40-F40),SUMIF(Prepayments!$D$5:$D$34,A40,Prepayments!$C$5:$C$34)+IF(AND('Loan Details'!$C$9&gt;0,MONTH(B40)='Loan Details'!$C$19,K40&gt;='Loan Details'!$C$11),'Loan Details'!$C$9,0)+'Loan Details'!$C$12),0)</f>
        <v>0</v>
      </c>
      <c r="H40" s="63" t="n">
        <f aca="false">MAX(0,ROUND(C40-F40-G40,2))</f>
        <v>3186335.72</v>
      </c>
      <c r="I40" s="66" t="n">
        <f aca="false">SUM($E$7:E40)</f>
        <v>866577.72</v>
      </c>
      <c r="J40" s="67" t="n">
        <f aca="false">1-H40/'Loan Details'!$C$5</f>
        <v>0.20341607</v>
      </c>
      <c r="K40" s="61" t="n">
        <f aca="false">INT((A40-1)/12)+1</f>
        <v>3</v>
      </c>
    </row>
    <row r="41" customFormat="false" ht="15" hidden="false" customHeight="false" outlineLevel="0" collapsed="false">
      <c r="A41" s="61" t="n">
        <v>35</v>
      </c>
      <c r="B41" s="62" t="n">
        <f aca="false">IF(C41&gt;0.005,EDATE('Loan Details'!$C$8,A41-1),"")</f>
        <v>47366</v>
      </c>
      <c r="C41" s="63" t="n">
        <f aca="false">H40</f>
        <v>3186335.72</v>
      </c>
      <c r="D41" s="64" t="n">
        <f aca="false">IF(C41&gt;0.005,MIN('Loan Details'!$C$18,ROUND(C41*(1+'Loan Details'!$C$17),2)),0)</f>
        <v>34713</v>
      </c>
      <c r="E41" s="63" t="n">
        <f aca="false">IF(C41&gt;0.005,ROUND(C41*'Loan Details'!$C$17,2),0)</f>
        <v>22569.88</v>
      </c>
      <c r="F41" s="63" t="n">
        <f aca="false">D41-E41</f>
        <v>12143.12</v>
      </c>
      <c r="G41" s="65" t="n">
        <f aca="false">IF(C41&gt;0.005,MIN(MAX(0,C41-F41),SUMIF(Prepayments!$D$5:$D$34,A41,Prepayments!$C$5:$C$34)+IF(AND('Loan Details'!$C$9&gt;0,MONTH(B41)='Loan Details'!$C$19,K41&gt;='Loan Details'!$C$11),'Loan Details'!$C$9,0)+'Loan Details'!$C$12),0)</f>
        <v>0</v>
      </c>
      <c r="H41" s="63" t="n">
        <f aca="false">MAX(0,ROUND(C41-F41-G41,2))</f>
        <v>3174192.6</v>
      </c>
      <c r="I41" s="66" t="n">
        <f aca="false">SUM($E$7:E41)</f>
        <v>889147.6</v>
      </c>
      <c r="J41" s="67" t="n">
        <f aca="false">1-H41/'Loan Details'!$C$5</f>
        <v>0.20645185</v>
      </c>
      <c r="K41" s="61" t="n">
        <f aca="false">INT((A41-1)/12)+1</f>
        <v>3</v>
      </c>
    </row>
    <row r="42" customFormat="false" ht="15" hidden="false" customHeight="false" outlineLevel="0" collapsed="false">
      <c r="A42" s="61" t="n">
        <v>36</v>
      </c>
      <c r="B42" s="62" t="n">
        <f aca="false">IF(C42&gt;0.005,EDATE('Loan Details'!$C$8,A42-1),"")</f>
        <v>47396</v>
      </c>
      <c r="C42" s="63" t="n">
        <f aca="false">H41</f>
        <v>3174192.6</v>
      </c>
      <c r="D42" s="64" t="n">
        <f aca="false">IF(C42&gt;0.005,MIN('Loan Details'!$C$18,ROUND(C42*(1+'Loan Details'!$C$17),2)),0)</f>
        <v>34713</v>
      </c>
      <c r="E42" s="63" t="n">
        <f aca="false">IF(C42&gt;0.005,ROUND(C42*'Loan Details'!$C$17,2),0)</f>
        <v>22483.86</v>
      </c>
      <c r="F42" s="63" t="n">
        <f aca="false">D42-E42</f>
        <v>12229.14</v>
      </c>
      <c r="G42" s="65" t="n">
        <f aca="false">IF(C42&gt;0.005,MIN(MAX(0,C42-F42),SUMIF(Prepayments!$D$5:$D$34,A42,Prepayments!$C$5:$C$34)+IF(AND('Loan Details'!$C$9&gt;0,MONTH(B42)='Loan Details'!$C$19,K42&gt;='Loan Details'!$C$11),'Loan Details'!$C$9,0)+'Loan Details'!$C$12),0)</f>
        <v>0</v>
      </c>
      <c r="H42" s="63" t="n">
        <f aca="false">MAX(0,ROUND(C42-F42-G42,2))</f>
        <v>3161963.46</v>
      </c>
      <c r="I42" s="66" t="n">
        <f aca="false">SUM($E$7:E42)</f>
        <v>911631.46</v>
      </c>
      <c r="J42" s="67" t="n">
        <f aca="false">1-H42/'Loan Details'!$C$5</f>
        <v>0.209509135</v>
      </c>
      <c r="K42" s="61" t="n">
        <f aca="false">INT((A42-1)/12)+1</f>
        <v>3</v>
      </c>
    </row>
    <row r="43" customFormat="false" ht="15" hidden="false" customHeight="false" outlineLevel="0" collapsed="false">
      <c r="A43" s="61" t="n">
        <v>37</v>
      </c>
      <c r="B43" s="62" t="n">
        <f aca="false">IF(C43&gt;0.005,EDATE('Loan Details'!$C$8,A43-1),"")</f>
        <v>47427</v>
      </c>
      <c r="C43" s="63" t="n">
        <f aca="false">H42</f>
        <v>3161963.46</v>
      </c>
      <c r="D43" s="64" t="n">
        <f aca="false">IF(C43&gt;0.005,MIN('Loan Details'!$C$18,ROUND(C43*(1+'Loan Details'!$C$17),2)),0)</f>
        <v>34713</v>
      </c>
      <c r="E43" s="63" t="n">
        <f aca="false">IF(C43&gt;0.005,ROUND(C43*'Loan Details'!$C$17,2),0)</f>
        <v>22397.24</v>
      </c>
      <c r="F43" s="63" t="n">
        <f aca="false">D43-E43</f>
        <v>12315.76</v>
      </c>
      <c r="G43" s="65" t="n">
        <f aca="false">IF(C43&gt;0.005,MIN(MAX(0,C43-F43),SUMIF(Prepayments!$D$5:$D$34,A43,Prepayments!$C$5:$C$34)+IF(AND('Loan Details'!$C$9&gt;0,MONTH(B43)='Loan Details'!$C$19,K43&gt;='Loan Details'!$C$11),'Loan Details'!$C$9,0)+'Loan Details'!$C$12),0)</f>
        <v>0</v>
      </c>
      <c r="H43" s="63" t="n">
        <f aca="false">MAX(0,ROUND(C43-F43-G43,2))</f>
        <v>3149647.7</v>
      </c>
      <c r="I43" s="66" t="n">
        <f aca="false">SUM($E$7:E43)</f>
        <v>934028.7</v>
      </c>
      <c r="J43" s="67" t="n">
        <f aca="false">1-H43/'Loan Details'!$C$5</f>
        <v>0.212588075</v>
      </c>
      <c r="K43" s="61" t="n">
        <f aca="false">INT((A43-1)/12)+1</f>
        <v>4</v>
      </c>
    </row>
    <row r="44" customFormat="false" ht="15" hidden="false" customHeight="false" outlineLevel="0" collapsed="false">
      <c r="A44" s="61" t="n">
        <v>38</v>
      </c>
      <c r="B44" s="62" t="n">
        <f aca="false">IF(C44&gt;0.005,EDATE('Loan Details'!$C$8,A44-1),"")</f>
        <v>47457</v>
      </c>
      <c r="C44" s="63" t="n">
        <f aca="false">H43</f>
        <v>3149647.7</v>
      </c>
      <c r="D44" s="64" t="n">
        <f aca="false">IF(C44&gt;0.005,MIN('Loan Details'!$C$18,ROUND(C44*(1+'Loan Details'!$C$17),2)),0)</f>
        <v>34713</v>
      </c>
      <c r="E44" s="63" t="n">
        <f aca="false">IF(C44&gt;0.005,ROUND(C44*'Loan Details'!$C$17,2),0)</f>
        <v>22310</v>
      </c>
      <c r="F44" s="63" t="n">
        <f aca="false">D44-E44</f>
        <v>12403</v>
      </c>
      <c r="G44" s="65" t="n">
        <f aca="false">IF(C44&gt;0.005,MIN(MAX(0,C44-F44),SUMIF(Prepayments!$D$5:$D$34,A44,Prepayments!$C$5:$C$34)+IF(AND('Loan Details'!$C$9&gt;0,MONTH(B44)='Loan Details'!$C$19,K44&gt;='Loan Details'!$C$11),'Loan Details'!$C$9,0)+'Loan Details'!$C$12),0)</f>
        <v>0</v>
      </c>
      <c r="H44" s="63" t="n">
        <f aca="false">MAX(0,ROUND(C44-F44-G44,2))</f>
        <v>3137244.7</v>
      </c>
      <c r="I44" s="66" t="n">
        <f aca="false">SUM($E$7:E44)</f>
        <v>956338.7</v>
      </c>
      <c r="J44" s="67" t="n">
        <f aca="false">1-H44/'Loan Details'!$C$5</f>
        <v>0.215688825</v>
      </c>
      <c r="K44" s="61" t="n">
        <f aca="false">INT((A44-1)/12)+1</f>
        <v>4</v>
      </c>
    </row>
    <row r="45" customFormat="false" ht="15" hidden="false" customHeight="false" outlineLevel="0" collapsed="false">
      <c r="A45" s="61" t="n">
        <v>39</v>
      </c>
      <c r="B45" s="62" t="n">
        <f aca="false">IF(C45&gt;0.005,EDATE('Loan Details'!$C$8,A45-1),"")</f>
        <v>47488</v>
      </c>
      <c r="C45" s="63" t="n">
        <f aca="false">H44</f>
        <v>3137244.7</v>
      </c>
      <c r="D45" s="64" t="n">
        <f aca="false">IF(C45&gt;0.005,MIN('Loan Details'!$C$18,ROUND(C45*(1+'Loan Details'!$C$17),2)),0)</f>
        <v>34713</v>
      </c>
      <c r="E45" s="63" t="n">
        <f aca="false">IF(C45&gt;0.005,ROUND(C45*'Loan Details'!$C$17,2),0)</f>
        <v>22222.15</v>
      </c>
      <c r="F45" s="63" t="n">
        <f aca="false">D45-E45</f>
        <v>12490.85</v>
      </c>
      <c r="G45" s="65" t="n">
        <f aca="false">IF(C45&gt;0.005,MIN(MAX(0,C45-F45),SUMIF(Prepayments!$D$5:$D$34,A45,Prepayments!$C$5:$C$34)+IF(AND('Loan Details'!$C$9&gt;0,MONTH(B45)='Loan Details'!$C$19,K45&gt;='Loan Details'!$C$11),'Loan Details'!$C$9,0)+'Loan Details'!$C$12),0)</f>
        <v>0</v>
      </c>
      <c r="H45" s="63" t="n">
        <f aca="false">MAX(0,ROUND(C45-F45-G45,2))</f>
        <v>3124753.85</v>
      </c>
      <c r="I45" s="66" t="n">
        <f aca="false">SUM($E$7:E45)</f>
        <v>978560.85</v>
      </c>
      <c r="J45" s="67" t="n">
        <f aca="false">1-H45/'Loan Details'!$C$5</f>
        <v>0.2188115375</v>
      </c>
      <c r="K45" s="61" t="n">
        <f aca="false">INT((A45-1)/12)+1</f>
        <v>4</v>
      </c>
    </row>
    <row r="46" customFormat="false" ht="15" hidden="false" customHeight="false" outlineLevel="0" collapsed="false">
      <c r="A46" s="61" t="n">
        <v>40</v>
      </c>
      <c r="B46" s="62" t="n">
        <f aca="false">IF(C46&gt;0.005,EDATE('Loan Details'!$C$8,A46-1),"")</f>
        <v>47519</v>
      </c>
      <c r="C46" s="63" t="n">
        <f aca="false">H45</f>
        <v>3124753.85</v>
      </c>
      <c r="D46" s="64" t="n">
        <f aca="false">IF(C46&gt;0.005,MIN('Loan Details'!$C$18,ROUND(C46*(1+'Loan Details'!$C$17),2)),0)</f>
        <v>34713</v>
      </c>
      <c r="E46" s="63" t="n">
        <f aca="false">IF(C46&gt;0.005,ROUND(C46*'Loan Details'!$C$17,2),0)</f>
        <v>22133.67</v>
      </c>
      <c r="F46" s="63" t="n">
        <f aca="false">D46-E46</f>
        <v>12579.33</v>
      </c>
      <c r="G46" s="65" t="n">
        <f aca="false">IF(C46&gt;0.005,MIN(MAX(0,C46-F46),SUMIF(Prepayments!$D$5:$D$34,A46,Prepayments!$C$5:$C$34)+IF(AND('Loan Details'!$C$9&gt;0,MONTH(B46)='Loan Details'!$C$19,K46&gt;='Loan Details'!$C$11),'Loan Details'!$C$9,0)+'Loan Details'!$C$12),0)</f>
        <v>0</v>
      </c>
      <c r="H46" s="63" t="n">
        <f aca="false">MAX(0,ROUND(C46-F46-G46,2))</f>
        <v>3112174.52</v>
      </c>
      <c r="I46" s="66" t="n">
        <f aca="false">SUM($E$7:E46)</f>
        <v>1000694.52</v>
      </c>
      <c r="J46" s="67" t="n">
        <f aca="false">1-H46/'Loan Details'!$C$5</f>
        <v>0.22195637</v>
      </c>
      <c r="K46" s="61" t="n">
        <f aca="false">INT((A46-1)/12)+1</f>
        <v>4</v>
      </c>
    </row>
    <row r="47" customFormat="false" ht="15" hidden="false" customHeight="false" outlineLevel="0" collapsed="false">
      <c r="A47" s="61" t="n">
        <v>41</v>
      </c>
      <c r="B47" s="62" t="n">
        <f aca="false">IF(C47&gt;0.005,EDATE('Loan Details'!$C$8,A47-1),"")</f>
        <v>47547</v>
      </c>
      <c r="C47" s="63" t="n">
        <f aca="false">H46</f>
        <v>3112174.52</v>
      </c>
      <c r="D47" s="64" t="n">
        <f aca="false">IF(C47&gt;0.005,MIN('Loan Details'!$C$18,ROUND(C47*(1+'Loan Details'!$C$17),2)),0)</f>
        <v>34713</v>
      </c>
      <c r="E47" s="63" t="n">
        <f aca="false">IF(C47&gt;0.005,ROUND(C47*'Loan Details'!$C$17,2),0)</f>
        <v>22044.57</v>
      </c>
      <c r="F47" s="63" t="n">
        <f aca="false">D47-E47</f>
        <v>12668.43</v>
      </c>
      <c r="G47" s="65" t="n">
        <f aca="false">IF(C47&gt;0.005,MIN(MAX(0,C47-F47),SUMIF(Prepayments!$D$5:$D$34,A47,Prepayments!$C$5:$C$34)+IF(AND('Loan Details'!$C$9&gt;0,MONTH(B47)='Loan Details'!$C$19,K47&gt;='Loan Details'!$C$11),'Loan Details'!$C$9,0)+'Loan Details'!$C$12),0)</f>
        <v>100000</v>
      </c>
      <c r="H47" s="63" t="n">
        <f aca="false">MAX(0,ROUND(C47-F47-G47,2))</f>
        <v>2999506.09</v>
      </c>
      <c r="I47" s="66" t="n">
        <f aca="false">SUM($E$7:E47)</f>
        <v>1022739.09</v>
      </c>
      <c r="J47" s="67" t="n">
        <f aca="false">1-H47/'Loan Details'!$C$5</f>
        <v>0.2501234775</v>
      </c>
      <c r="K47" s="61" t="n">
        <f aca="false">INT((A47-1)/12)+1</f>
        <v>4</v>
      </c>
    </row>
    <row r="48" customFormat="false" ht="15" hidden="false" customHeight="false" outlineLevel="0" collapsed="false">
      <c r="A48" s="61" t="n">
        <v>42</v>
      </c>
      <c r="B48" s="62" t="n">
        <f aca="false">IF(C48&gt;0.005,EDATE('Loan Details'!$C$8,A48-1),"")</f>
        <v>47578</v>
      </c>
      <c r="C48" s="63" t="n">
        <f aca="false">H47</f>
        <v>2999506.09</v>
      </c>
      <c r="D48" s="64" t="n">
        <f aca="false">IF(C48&gt;0.005,MIN('Loan Details'!$C$18,ROUND(C48*(1+'Loan Details'!$C$17),2)),0)</f>
        <v>34713</v>
      </c>
      <c r="E48" s="63" t="n">
        <f aca="false">IF(C48&gt;0.005,ROUND(C48*'Loan Details'!$C$17,2),0)</f>
        <v>21246.5</v>
      </c>
      <c r="F48" s="63" t="n">
        <f aca="false">D48-E48</f>
        <v>13466.5</v>
      </c>
      <c r="G48" s="65" t="n">
        <f aca="false">IF(C48&gt;0.005,MIN(MAX(0,C48-F48),SUMIF(Prepayments!$D$5:$D$34,A48,Prepayments!$C$5:$C$34)+IF(AND('Loan Details'!$C$9&gt;0,MONTH(B48)='Loan Details'!$C$19,K48&gt;='Loan Details'!$C$11),'Loan Details'!$C$9,0)+'Loan Details'!$C$12),0)</f>
        <v>0</v>
      </c>
      <c r="H48" s="63" t="n">
        <f aca="false">MAX(0,ROUND(C48-F48-G48,2))</f>
        <v>2986039.59</v>
      </c>
      <c r="I48" s="66" t="n">
        <f aca="false">SUM($E$7:E48)</f>
        <v>1043985.59</v>
      </c>
      <c r="J48" s="67" t="n">
        <f aca="false">1-H48/'Loan Details'!$C$5</f>
        <v>0.2534901025</v>
      </c>
      <c r="K48" s="61" t="n">
        <f aca="false">INT((A48-1)/12)+1</f>
        <v>4</v>
      </c>
    </row>
    <row r="49" customFormat="false" ht="15" hidden="false" customHeight="false" outlineLevel="0" collapsed="false">
      <c r="A49" s="61" t="n">
        <v>43</v>
      </c>
      <c r="B49" s="62" t="n">
        <f aca="false">IF(C49&gt;0.005,EDATE('Loan Details'!$C$8,A49-1),"")</f>
        <v>47608</v>
      </c>
      <c r="C49" s="63" t="n">
        <f aca="false">H48</f>
        <v>2986039.59</v>
      </c>
      <c r="D49" s="64" t="n">
        <f aca="false">IF(C49&gt;0.005,MIN('Loan Details'!$C$18,ROUND(C49*(1+'Loan Details'!$C$17),2)),0)</f>
        <v>34713</v>
      </c>
      <c r="E49" s="63" t="n">
        <f aca="false">IF(C49&gt;0.005,ROUND(C49*'Loan Details'!$C$17,2),0)</f>
        <v>21151.11</v>
      </c>
      <c r="F49" s="63" t="n">
        <f aca="false">D49-E49</f>
        <v>13561.89</v>
      </c>
      <c r="G49" s="65" t="n">
        <f aca="false">IF(C49&gt;0.005,MIN(MAX(0,C49-F49),SUMIF(Prepayments!$D$5:$D$34,A49,Prepayments!$C$5:$C$34)+IF(AND('Loan Details'!$C$9&gt;0,MONTH(B49)='Loan Details'!$C$19,K49&gt;='Loan Details'!$C$11),'Loan Details'!$C$9,0)+'Loan Details'!$C$12),0)</f>
        <v>0</v>
      </c>
      <c r="H49" s="63" t="n">
        <f aca="false">MAX(0,ROUND(C49-F49-G49,2))</f>
        <v>2972477.7</v>
      </c>
      <c r="I49" s="66" t="n">
        <f aca="false">SUM($E$7:E49)</f>
        <v>1065136.7</v>
      </c>
      <c r="J49" s="67" t="n">
        <f aca="false">1-H49/'Loan Details'!$C$5</f>
        <v>0.256880575</v>
      </c>
      <c r="K49" s="61" t="n">
        <f aca="false">INT((A49-1)/12)+1</f>
        <v>4</v>
      </c>
    </row>
    <row r="50" customFormat="false" ht="15" hidden="false" customHeight="false" outlineLevel="0" collapsed="false">
      <c r="A50" s="61" t="n">
        <v>44</v>
      </c>
      <c r="B50" s="62" t="n">
        <f aca="false">IF(C50&gt;0.005,EDATE('Loan Details'!$C$8,A50-1),"")</f>
        <v>47639</v>
      </c>
      <c r="C50" s="63" t="n">
        <f aca="false">H49</f>
        <v>2972477.7</v>
      </c>
      <c r="D50" s="64" t="n">
        <f aca="false">IF(C50&gt;0.005,MIN('Loan Details'!$C$18,ROUND(C50*(1+'Loan Details'!$C$17),2)),0)</f>
        <v>34713</v>
      </c>
      <c r="E50" s="63" t="n">
        <f aca="false">IF(C50&gt;0.005,ROUND(C50*'Loan Details'!$C$17,2),0)</f>
        <v>21055.05</v>
      </c>
      <c r="F50" s="63" t="n">
        <f aca="false">D50-E50</f>
        <v>13657.95</v>
      </c>
      <c r="G50" s="65" t="n">
        <f aca="false">IF(C50&gt;0.005,MIN(MAX(0,C50-F50),SUMIF(Prepayments!$D$5:$D$34,A50,Prepayments!$C$5:$C$34)+IF(AND('Loan Details'!$C$9&gt;0,MONTH(B50)='Loan Details'!$C$19,K50&gt;='Loan Details'!$C$11),'Loan Details'!$C$9,0)+'Loan Details'!$C$12),0)</f>
        <v>300000</v>
      </c>
      <c r="H50" s="63" t="n">
        <f aca="false">MAX(0,ROUND(C50-F50-G50,2))</f>
        <v>2658819.75</v>
      </c>
      <c r="I50" s="66" t="n">
        <f aca="false">SUM($E$7:E50)</f>
        <v>1086191.75</v>
      </c>
      <c r="J50" s="67" t="n">
        <f aca="false">1-H50/'Loan Details'!$C$5</f>
        <v>0.3352950625</v>
      </c>
      <c r="K50" s="61" t="n">
        <f aca="false">INT((A50-1)/12)+1</f>
        <v>4</v>
      </c>
    </row>
    <row r="51" customFormat="false" ht="15" hidden="false" customHeight="false" outlineLevel="0" collapsed="false">
      <c r="A51" s="61" t="n">
        <v>45</v>
      </c>
      <c r="B51" s="62" t="n">
        <f aca="false">IF(C51&gt;0.005,EDATE('Loan Details'!$C$8,A51-1),"")</f>
        <v>47669</v>
      </c>
      <c r="C51" s="63" t="n">
        <f aca="false">H50</f>
        <v>2658819.75</v>
      </c>
      <c r="D51" s="64" t="n">
        <f aca="false">IF(C51&gt;0.005,MIN('Loan Details'!$C$18,ROUND(C51*(1+'Loan Details'!$C$17),2)),0)</f>
        <v>34713</v>
      </c>
      <c r="E51" s="63" t="n">
        <f aca="false">IF(C51&gt;0.005,ROUND(C51*'Loan Details'!$C$17,2),0)</f>
        <v>18833.31</v>
      </c>
      <c r="F51" s="63" t="n">
        <f aca="false">D51-E51</f>
        <v>15879.69</v>
      </c>
      <c r="G51" s="65" t="n">
        <f aca="false">IF(C51&gt;0.005,MIN(MAX(0,C51-F51),SUMIF(Prepayments!$D$5:$D$34,A51,Prepayments!$C$5:$C$34)+IF(AND('Loan Details'!$C$9&gt;0,MONTH(B51)='Loan Details'!$C$19,K51&gt;='Loan Details'!$C$11),'Loan Details'!$C$9,0)+'Loan Details'!$C$12),0)</f>
        <v>0</v>
      </c>
      <c r="H51" s="63" t="n">
        <f aca="false">MAX(0,ROUND(C51-F51-G51,2))</f>
        <v>2642940.06</v>
      </c>
      <c r="I51" s="66" t="n">
        <f aca="false">SUM($E$7:E51)</f>
        <v>1105025.06</v>
      </c>
      <c r="J51" s="67" t="n">
        <f aca="false">1-H51/'Loan Details'!$C$5</f>
        <v>0.339264985</v>
      </c>
      <c r="K51" s="61" t="n">
        <f aca="false">INT((A51-1)/12)+1</f>
        <v>4</v>
      </c>
    </row>
    <row r="52" customFormat="false" ht="15" hidden="false" customHeight="false" outlineLevel="0" collapsed="false">
      <c r="A52" s="61" t="n">
        <v>46</v>
      </c>
      <c r="B52" s="62" t="n">
        <f aca="false">IF(C52&gt;0.005,EDATE('Loan Details'!$C$8,A52-1),"")</f>
        <v>47700</v>
      </c>
      <c r="C52" s="63" t="n">
        <f aca="false">H51</f>
        <v>2642940.06</v>
      </c>
      <c r="D52" s="64" t="n">
        <f aca="false">IF(C52&gt;0.005,MIN('Loan Details'!$C$18,ROUND(C52*(1+'Loan Details'!$C$17),2)),0)</f>
        <v>34713</v>
      </c>
      <c r="E52" s="63" t="n">
        <f aca="false">IF(C52&gt;0.005,ROUND(C52*'Loan Details'!$C$17,2),0)</f>
        <v>18720.83</v>
      </c>
      <c r="F52" s="63" t="n">
        <f aca="false">D52-E52</f>
        <v>15992.17</v>
      </c>
      <c r="G52" s="65" t="n">
        <f aca="false">IF(C52&gt;0.005,MIN(MAX(0,C52-F52),SUMIF(Prepayments!$D$5:$D$34,A52,Prepayments!$C$5:$C$34)+IF(AND('Loan Details'!$C$9&gt;0,MONTH(B52)='Loan Details'!$C$19,K52&gt;='Loan Details'!$C$11),'Loan Details'!$C$9,0)+'Loan Details'!$C$12),0)</f>
        <v>0</v>
      </c>
      <c r="H52" s="63" t="n">
        <f aca="false">MAX(0,ROUND(C52-F52-G52,2))</f>
        <v>2626947.89</v>
      </c>
      <c r="I52" s="66" t="n">
        <f aca="false">SUM($E$7:E52)</f>
        <v>1123745.89</v>
      </c>
      <c r="J52" s="67" t="n">
        <f aca="false">1-H52/'Loan Details'!$C$5</f>
        <v>0.3432630275</v>
      </c>
      <c r="K52" s="61" t="n">
        <f aca="false">INT((A52-1)/12)+1</f>
        <v>4</v>
      </c>
    </row>
    <row r="53" customFormat="false" ht="15" hidden="false" customHeight="false" outlineLevel="0" collapsed="false">
      <c r="A53" s="61" t="n">
        <v>47</v>
      </c>
      <c r="B53" s="62" t="n">
        <f aca="false">IF(C53&gt;0.005,EDATE('Loan Details'!$C$8,A53-1),"")</f>
        <v>47731</v>
      </c>
      <c r="C53" s="63" t="n">
        <f aca="false">H52</f>
        <v>2626947.89</v>
      </c>
      <c r="D53" s="64" t="n">
        <f aca="false">IF(C53&gt;0.005,MIN('Loan Details'!$C$18,ROUND(C53*(1+'Loan Details'!$C$17),2)),0)</f>
        <v>34713</v>
      </c>
      <c r="E53" s="63" t="n">
        <f aca="false">IF(C53&gt;0.005,ROUND(C53*'Loan Details'!$C$17,2),0)</f>
        <v>18607.55</v>
      </c>
      <c r="F53" s="63" t="n">
        <f aca="false">D53-E53</f>
        <v>16105.45</v>
      </c>
      <c r="G53" s="65" t="n">
        <f aca="false">IF(C53&gt;0.005,MIN(MAX(0,C53-F53),SUMIF(Prepayments!$D$5:$D$34,A53,Prepayments!$C$5:$C$34)+IF(AND('Loan Details'!$C$9&gt;0,MONTH(B53)='Loan Details'!$C$19,K53&gt;='Loan Details'!$C$11),'Loan Details'!$C$9,0)+'Loan Details'!$C$12),0)</f>
        <v>0</v>
      </c>
      <c r="H53" s="63" t="n">
        <f aca="false">MAX(0,ROUND(C53-F53-G53,2))</f>
        <v>2610842.44</v>
      </c>
      <c r="I53" s="66" t="n">
        <f aca="false">SUM($E$7:E53)</f>
        <v>1142353.44</v>
      </c>
      <c r="J53" s="67" t="n">
        <f aca="false">1-H53/'Loan Details'!$C$5</f>
        <v>0.34728939</v>
      </c>
      <c r="K53" s="61" t="n">
        <f aca="false">INT((A53-1)/12)+1</f>
        <v>4</v>
      </c>
    </row>
    <row r="54" customFormat="false" ht="15" hidden="false" customHeight="false" outlineLevel="0" collapsed="false">
      <c r="A54" s="61" t="n">
        <v>48</v>
      </c>
      <c r="B54" s="62" t="n">
        <f aca="false">IF(C54&gt;0.005,EDATE('Loan Details'!$C$8,A54-1),"")</f>
        <v>47761</v>
      </c>
      <c r="C54" s="63" t="n">
        <f aca="false">H53</f>
        <v>2610842.44</v>
      </c>
      <c r="D54" s="64" t="n">
        <f aca="false">IF(C54&gt;0.005,MIN('Loan Details'!$C$18,ROUND(C54*(1+'Loan Details'!$C$17),2)),0)</f>
        <v>34713</v>
      </c>
      <c r="E54" s="63" t="n">
        <f aca="false">IF(C54&gt;0.005,ROUND(C54*'Loan Details'!$C$17,2),0)</f>
        <v>18493.47</v>
      </c>
      <c r="F54" s="63" t="n">
        <f aca="false">D54-E54</f>
        <v>16219.53</v>
      </c>
      <c r="G54" s="65" t="n">
        <f aca="false">IF(C54&gt;0.005,MIN(MAX(0,C54-F54),SUMIF(Prepayments!$D$5:$D$34,A54,Prepayments!$C$5:$C$34)+IF(AND('Loan Details'!$C$9&gt;0,MONTH(B54)='Loan Details'!$C$19,K54&gt;='Loan Details'!$C$11),'Loan Details'!$C$9,0)+'Loan Details'!$C$12),0)</f>
        <v>0</v>
      </c>
      <c r="H54" s="63" t="n">
        <f aca="false">MAX(0,ROUND(C54-F54-G54,2))</f>
        <v>2594622.91</v>
      </c>
      <c r="I54" s="66" t="n">
        <f aca="false">SUM($E$7:E54)</f>
        <v>1160846.91</v>
      </c>
      <c r="J54" s="67" t="n">
        <f aca="false">1-H54/'Loan Details'!$C$5</f>
        <v>0.3513442725</v>
      </c>
      <c r="K54" s="61" t="n">
        <f aca="false">INT((A54-1)/12)+1</f>
        <v>4</v>
      </c>
    </row>
    <row r="55" customFormat="false" ht="15" hidden="false" customHeight="false" outlineLevel="0" collapsed="false">
      <c r="A55" s="61" t="n">
        <v>49</v>
      </c>
      <c r="B55" s="62" t="n">
        <f aca="false">IF(C55&gt;0.005,EDATE('Loan Details'!$C$8,A55-1),"")</f>
        <v>47792</v>
      </c>
      <c r="C55" s="63" t="n">
        <f aca="false">H54</f>
        <v>2594622.91</v>
      </c>
      <c r="D55" s="64" t="n">
        <f aca="false">IF(C55&gt;0.005,MIN('Loan Details'!$C$18,ROUND(C55*(1+'Loan Details'!$C$17),2)),0)</f>
        <v>34713</v>
      </c>
      <c r="E55" s="63" t="n">
        <f aca="false">IF(C55&gt;0.005,ROUND(C55*'Loan Details'!$C$17,2),0)</f>
        <v>18378.58</v>
      </c>
      <c r="F55" s="63" t="n">
        <f aca="false">D55-E55</f>
        <v>16334.42</v>
      </c>
      <c r="G55" s="65" t="n">
        <f aca="false">IF(C55&gt;0.005,MIN(MAX(0,C55-F55),SUMIF(Prepayments!$D$5:$D$34,A55,Prepayments!$C$5:$C$34)+IF(AND('Loan Details'!$C$9&gt;0,MONTH(B55)='Loan Details'!$C$19,K55&gt;='Loan Details'!$C$11),'Loan Details'!$C$9,0)+'Loan Details'!$C$12),0)</f>
        <v>0</v>
      </c>
      <c r="H55" s="63" t="n">
        <f aca="false">MAX(0,ROUND(C55-F55-G55,2))</f>
        <v>2578288.49</v>
      </c>
      <c r="I55" s="66" t="n">
        <f aca="false">SUM($E$7:E55)</f>
        <v>1179225.49</v>
      </c>
      <c r="J55" s="67" t="n">
        <f aca="false">1-H55/'Loan Details'!$C$5</f>
        <v>0.3554278775</v>
      </c>
      <c r="K55" s="61" t="n">
        <f aca="false">INT((A55-1)/12)+1</f>
        <v>5</v>
      </c>
    </row>
    <row r="56" customFormat="false" ht="15" hidden="false" customHeight="false" outlineLevel="0" collapsed="false">
      <c r="A56" s="61" t="n">
        <v>50</v>
      </c>
      <c r="B56" s="62" t="n">
        <f aca="false">IF(C56&gt;0.005,EDATE('Loan Details'!$C$8,A56-1),"")</f>
        <v>47822</v>
      </c>
      <c r="C56" s="63" t="n">
        <f aca="false">H55</f>
        <v>2578288.49</v>
      </c>
      <c r="D56" s="64" t="n">
        <f aca="false">IF(C56&gt;0.005,MIN('Loan Details'!$C$18,ROUND(C56*(1+'Loan Details'!$C$17),2)),0)</f>
        <v>34713</v>
      </c>
      <c r="E56" s="63" t="n">
        <f aca="false">IF(C56&gt;0.005,ROUND(C56*'Loan Details'!$C$17,2),0)</f>
        <v>18262.88</v>
      </c>
      <c r="F56" s="63" t="n">
        <f aca="false">D56-E56</f>
        <v>16450.12</v>
      </c>
      <c r="G56" s="65" t="n">
        <f aca="false">IF(C56&gt;0.005,MIN(MAX(0,C56-F56),SUMIF(Prepayments!$D$5:$D$34,A56,Prepayments!$C$5:$C$34)+IF(AND('Loan Details'!$C$9&gt;0,MONTH(B56)='Loan Details'!$C$19,K56&gt;='Loan Details'!$C$11),'Loan Details'!$C$9,0)+'Loan Details'!$C$12),0)</f>
        <v>0</v>
      </c>
      <c r="H56" s="63" t="n">
        <f aca="false">MAX(0,ROUND(C56-F56-G56,2))</f>
        <v>2561838.37</v>
      </c>
      <c r="I56" s="66" t="n">
        <f aca="false">SUM($E$7:E56)</f>
        <v>1197488.37</v>
      </c>
      <c r="J56" s="67" t="n">
        <f aca="false">1-H56/'Loan Details'!$C$5</f>
        <v>0.3595404075</v>
      </c>
      <c r="K56" s="61" t="n">
        <f aca="false">INT((A56-1)/12)+1</f>
        <v>5</v>
      </c>
    </row>
    <row r="57" customFormat="false" ht="15" hidden="false" customHeight="false" outlineLevel="0" collapsed="false">
      <c r="A57" s="61" t="n">
        <v>51</v>
      </c>
      <c r="B57" s="62" t="n">
        <f aca="false">IF(C57&gt;0.005,EDATE('Loan Details'!$C$8,A57-1),"")</f>
        <v>47853</v>
      </c>
      <c r="C57" s="63" t="n">
        <f aca="false">H56</f>
        <v>2561838.37</v>
      </c>
      <c r="D57" s="64" t="n">
        <f aca="false">IF(C57&gt;0.005,MIN('Loan Details'!$C$18,ROUND(C57*(1+'Loan Details'!$C$17),2)),0)</f>
        <v>34713</v>
      </c>
      <c r="E57" s="63" t="n">
        <f aca="false">IF(C57&gt;0.005,ROUND(C57*'Loan Details'!$C$17,2),0)</f>
        <v>18146.36</v>
      </c>
      <c r="F57" s="63" t="n">
        <f aca="false">D57-E57</f>
        <v>16566.64</v>
      </c>
      <c r="G57" s="65" t="n">
        <f aca="false">IF(C57&gt;0.005,MIN(MAX(0,C57-F57),SUMIF(Prepayments!$D$5:$D$34,A57,Prepayments!$C$5:$C$34)+IF(AND('Loan Details'!$C$9&gt;0,MONTH(B57)='Loan Details'!$C$19,K57&gt;='Loan Details'!$C$11),'Loan Details'!$C$9,0)+'Loan Details'!$C$12),0)</f>
        <v>0</v>
      </c>
      <c r="H57" s="63" t="n">
        <f aca="false">MAX(0,ROUND(C57-F57-G57,2))</f>
        <v>2545271.73</v>
      </c>
      <c r="I57" s="66" t="n">
        <f aca="false">SUM($E$7:E57)</f>
        <v>1215634.73</v>
      </c>
      <c r="J57" s="67" t="n">
        <f aca="false">1-H57/'Loan Details'!$C$5</f>
        <v>0.3636820675</v>
      </c>
      <c r="K57" s="61" t="n">
        <f aca="false">INT((A57-1)/12)+1</f>
        <v>5</v>
      </c>
    </row>
    <row r="58" customFormat="false" ht="15" hidden="false" customHeight="false" outlineLevel="0" collapsed="false">
      <c r="A58" s="61" t="n">
        <v>52</v>
      </c>
      <c r="B58" s="62" t="n">
        <f aca="false">IF(C58&gt;0.005,EDATE('Loan Details'!$C$8,A58-1),"")</f>
        <v>47884</v>
      </c>
      <c r="C58" s="63" t="n">
        <f aca="false">H57</f>
        <v>2545271.73</v>
      </c>
      <c r="D58" s="64" t="n">
        <f aca="false">IF(C58&gt;0.005,MIN('Loan Details'!$C$18,ROUND(C58*(1+'Loan Details'!$C$17),2)),0)</f>
        <v>34713</v>
      </c>
      <c r="E58" s="63" t="n">
        <f aca="false">IF(C58&gt;0.005,ROUND(C58*'Loan Details'!$C$17,2),0)</f>
        <v>18029.01</v>
      </c>
      <c r="F58" s="63" t="n">
        <f aca="false">D58-E58</f>
        <v>16683.99</v>
      </c>
      <c r="G58" s="65" t="n">
        <f aca="false">IF(C58&gt;0.005,MIN(MAX(0,C58-F58),SUMIF(Prepayments!$D$5:$D$34,A58,Prepayments!$C$5:$C$34)+IF(AND('Loan Details'!$C$9&gt;0,MONTH(B58)='Loan Details'!$C$19,K58&gt;='Loan Details'!$C$11),'Loan Details'!$C$9,0)+'Loan Details'!$C$12),0)</f>
        <v>0</v>
      </c>
      <c r="H58" s="63" t="n">
        <f aca="false">MAX(0,ROUND(C58-F58-G58,2))</f>
        <v>2528587.74</v>
      </c>
      <c r="I58" s="66" t="n">
        <f aca="false">SUM($E$7:E58)</f>
        <v>1233663.74</v>
      </c>
      <c r="J58" s="67" t="n">
        <f aca="false">1-H58/'Loan Details'!$C$5</f>
        <v>0.367853065</v>
      </c>
      <c r="K58" s="61" t="n">
        <f aca="false">INT((A58-1)/12)+1</f>
        <v>5</v>
      </c>
    </row>
    <row r="59" customFormat="false" ht="15" hidden="false" customHeight="false" outlineLevel="0" collapsed="false">
      <c r="A59" s="61" t="n">
        <v>53</v>
      </c>
      <c r="B59" s="62" t="n">
        <f aca="false">IF(C59&gt;0.005,EDATE('Loan Details'!$C$8,A59-1),"")</f>
        <v>47912</v>
      </c>
      <c r="C59" s="63" t="n">
        <f aca="false">H58</f>
        <v>2528587.74</v>
      </c>
      <c r="D59" s="64" t="n">
        <f aca="false">IF(C59&gt;0.005,MIN('Loan Details'!$C$18,ROUND(C59*(1+'Loan Details'!$C$17),2)),0)</f>
        <v>34713</v>
      </c>
      <c r="E59" s="63" t="n">
        <f aca="false">IF(C59&gt;0.005,ROUND(C59*'Loan Details'!$C$17,2),0)</f>
        <v>17910.83</v>
      </c>
      <c r="F59" s="63" t="n">
        <f aca="false">D59-E59</f>
        <v>16802.17</v>
      </c>
      <c r="G59" s="65" t="n">
        <f aca="false">IF(C59&gt;0.005,MIN(MAX(0,C59-F59),SUMIF(Prepayments!$D$5:$D$34,A59,Prepayments!$C$5:$C$34)+IF(AND('Loan Details'!$C$9&gt;0,MONTH(B59)='Loan Details'!$C$19,K59&gt;='Loan Details'!$C$11),'Loan Details'!$C$9,0)+'Loan Details'!$C$12),0)</f>
        <v>100000</v>
      </c>
      <c r="H59" s="63" t="n">
        <f aca="false">MAX(0,ROUND(C59-F59-G59,2))</f>
        <v>2411785.57</v>
      </c>
      <c r="I59" s="66" t="n">
        <f aca="false">SUM($E$7:E59)</f>
        <v>1251574.57</v>
      </c>
      <c r="J59" s="67" t="n">
        <f aca="false">1-H59/'Loan Details'!$C$5</f>
        <v>0.3970536075</v>
      </c>
      <c r="K59" s="61" t="n">
        <f aca="false">INT((A59-1)/12)+1</f>
        <v>5</v>
      </c>
    </row>
    <row r="60" customFormat="false" ht="15" hidden="false" customHeight="false" outlineLevel="0" collapsed="false">
      <c r="A60" s="61" t="n">
        <v>54</v>
      </c>
      <c r="B60" s="62" t="n">
        <f aca="false">IF(C60&gt;0.005,EDATE('Loan Details'!$C$8,A60-1),"")</f>
        <v>47943</v>
      </c>
      <c r="C60" s="63" t="n">
        <f aca="false">H59</f>
        <v>2411785.57</v>
      </c>
      <c r="D60" s="64" t="n">
        <f aca="false">IF(C60&gt;0.005,MIN('Loan Details'!$C$18,ROUND(C60*(1+'Loan Details'!$C$17),2)),0)</f>
        <v>34713</v>
      </c>
      <c r="E60" s="63" t="n">
        <f aca="false">IF(C60&gt;0.005,ROUND(C60*'Loan Details'!$C$17,2),0)</f>
        <v>17083.48</v>
      </c>
      <c r="F60" s="63" t="n">
        <f aca="false">D60-E60</f>
        <v>17629.52</v>
      </c>
      <c r="G60" s="65" t="n">
        <f aca="false">IF(C60&gt;0.005,MIN(MAX(0,C60-F60),SUMIF(Prepayments!$D$5:$D$34,A60,Prepayments!$C$5:$C$34)+IF(AND('Loan Details'!$C$9&gt;0,MONTH(B60)='Loan Details'!$C$19,K60&gt;='Loan Details'!$C$11),'Loan Details'!$C$9,0)+'Loan Details'!$C$12),0)</f>
        <v>0</v>
      </c>
      <c r="H60" s="63" t="n">
        <f aca="false">MAX(0,ROUND(C60-F60-G60,2))</f>
        <v>2394156.05</v>
      </c>
      <c r="I60" s="66" t="n">
        <f aca="false">SUM($E$7:E60)</f>
        <v>1268658.05</v>
      </c>
      <c r="J60" s="67" t="n">
        <f aca="false">1-H60/'Loan Details'!$C$5</f>
        <v>0.4014609875</v>
      </c>
      <c r="K60" s="61" t="n">
        <f aca="false">INT((A60-1)/12)+1</f>
        <v>5</v>
      </c>
    </row>
    <row r="61" customFormat="false" ht="15" hidden="false" customHeight="false" outlineLevel="0" collapsed="false">
      <c r="A61" s="61" t="n">
        <v>55</v>
      </c>
      <c r="B61" s="62" t="n">
        <f aca="false">IF(C61&gt;0.005,EDATE('Loan Details'!$C$8,A61-1),"")</f>
        <v>47973</v>
      </c>
      <c r="C61" s="63" t="n">
        <f aca="false">H60</f>
        <v>2394156.05</v>
      </c>
      <c r="D61" s="64" t="n">
        <f aca="false">IF(C61&gt;0.005,MIN('Loan Details'!$C$18,ROUND(C61*(1+'Loan Details'!$C$17),2)),0)</f>
        <v>34713</v>
      </c>
      <c r="E61" s="63" t="n">
        <f aca="false">IF(C61&gt;0.005,ROUND(C61*'Loan Details'!$C$17,2),0)</f>
        <v>16958.61</v>
      </c>
      <c r="F61" s="63" t="n">
        <f aca="false">D61-E61</f>
        <v>17754.39</v>
      </c>
      <c r="G61" s="65" t="n">
        <f aca="false">IF(C61&gt;0.005,MIN(MAX(0,C61-F61),SUMIF(Prepayments!$D$5:$D$34,A61,Prepayments!$C$5:$C$34)+IF(AND('Loan Details'!$C$9&gt;0,MONTH(B61)='Loan Details'!$C$19,K61&gt;='Loan Details'!$C$11),'Loan Details'!$C$9,0)+'Loan Details'!$C$12),0)</f>
        <v>0</v>
      </c>
      <c r="H61" s="63" t="n">
        <f aca="false">MAX(0,ROUND(C61-F61-G61,2))</f>
        <v>2376401.66</v>
      </c>
      <c r="I61" s="66" t="n">
        <f aca="false">SUM($E$7:E61)</f>
        <v>1285616.66</v>
      </c>
      <c r="J61" s="67" t="n">
        <f aca="false">1-H61/'Loan Details'!$C$5</f>
        <v>0.405899585</v>
      </c>
      <c r="K61" s="61" t="n">
        <f aca="false">INT((A61-1)/12)+1</f>
        <v>5</v>
      </c>
    </row>
    <row r="62" customFormat="false" ht="15" hidden="false" customHeight="false" outlineLevel="0" collapsed="false">
      <c r="A62" s="61" t="n">
        <v>56</v>
      </c>
      <c r="B62" s="62" t="n">
        <f aca="false">IF(C62&gt;0.005,EDATE('Loan Details'!$C$8,A62-1),"")</f>
        <v>48004</v>
      </c>
      <c r="C62" s="63" t="n">
        <f aca="false">H61</f>
        <v>2376401.66</v>
      </c>
      <c r="D62" s="64" t="n">
        <f aca="false">IF(C62&gt;0.005,MIN('Loan Details'!$C$18,ROUND(C62*(1+'Loan Details'!$C$17),2)),0)</f>
        <v>34713</v>
      </c>
      <c r="E62" s="63" t="n">
        <f aca="false">IF(C62&gt;0.005,ROUND(C62*'Loan Details'!$C$17,2),0)</f>
        <v>16832.85</v>
      </c>
      <c r="F62" s="63" t="n">
        <f aca="false">D62-E62</f>
        <v>17880.15</v>
      </c>
      <c r="G62" s="65" t="n">
        <f aca="false">IF(C62&gt;0.005,MIN(MAX(0,C62-F62),SUMIF(Prepayments!$D$5:$D$34,A62,Prepayments!$C$5:$C$34)+IF(AND('Loan Details'!$C$9&gt;0,MONTH(B62)='Loan Details'!$C$19,K62&gt;='Loan Details'!$C$11),'Loan Details'!$C$9,0)+'Loan Details'!$C$12),0)</f>
        <v>0</v>
      </c>
      <c r="H62" s="63" t="n">
        <f aca="false">MAX(0,ROUND(C62-F62-G62,2))</f>
        <v>2358521.51</v>
      </c>
      <c r="I62" s="66" t="n">
        <f aca="false">SUM($E$7:E62)</f>
        <v>1302449.51</v>
      </c>
      <c r="J62" s="67" t="n">
        <f aca="false">1-H62/'Loan Details'!$C$5</f>
        <v>0.4103696225</v>
      </c>
      <c r="K62" s="61" t="n">
        <f aca="false">INT((A62-1)/12)+1</f>
        <v>5</v>
      </c>
    </row>
    <row r="63" customFormat="false" ht="15" hidden="false" customHeight="false" outlineLevel="0" collapsed="false">
      <c r="A63" s="61" t="n">
        <v>57</v>
      </c>
      <c r="B63" s="62" t="n">
        <f aca="false">IF(C63&gt;0.005,EDATE('Loan Details'!$C$8,A63-1),"")</f>
        <v>48034</v>
      </c>
      <c r="C63" s="63" t="n">
        <f aca="false">H62</f>
        <v>2358521.51</v>
      </c>
      <c r="D63" s="64" t="n">
        <f aca="false">IF(C63&gt;0.005,MIN('Loan Details'!$C$18,ROUND(C63*(1+'Loan Details'!$C$17),2)),0)</f>
        <v>34713</v>
      </c>
      <c r="E63" s="63" t="n">
        <f aca="false">IF(C63&gt;0.005,ROUND(C63*'Loan Details'!$C$17,2),0)</f>
        <v>16706.19</v>
      </c>
      <c r="F63" s="63" t="n">
        <f aca="false">D63-E63</f>
        <v>18006.81</v>
      </c>
      <c r="G63" s="65" t="n">
        <f aca="false">IF(C63&gt;0.005,MIN(MAX(0,C63-F63),SUMIF(Prepayments!$D$5:$D$34,A63,Prepayments!$C$5:$C$34)+IF(AND('Loan Details'!$C$9&gt;0,MONTH(B63)='Loan Details'!$C$19,K63&gt;='Loan Details'!$C$11),'Loan Details'!$C$9,0)+'Loan Details'!$C$12),0)</f>
        <v>0</v>
      </c>
      <c r="H63" s="63" t="n">
        <f aca="false">MAX(0,ROUND(C63-F63-G63,2))</f>
        <v>2340514.7</v>
      </c>
      <c r="I63" s="66" t="n">
        <f aca="false">SUM($E$7:E63)</f>
        <v>1319155.7</v>
      </c>
      <c r="J63" s="67" t="n">
        <f aca="false">1-H63/'Loan Details'!$C$5</f>
        <v>0.414871325</v>
      </c>
      <c r="K63" s="61" t="n">
        <f aca="false">INT((A63-1)/12)+1</f>
        <v>5</v>
      </c>
    </row>
    <row r="64" customFormat="false" ht="15" hidden="false" customHeight="false" outlineLevel="0" collapsed="false">
      <c r="A64" s="61" t="n">
        <v>58</v>
      </c>
      <c r="B64" s="62" t="n">
        <f aca="false">IF(C64&gt;0.005,EDATE('Loan Details'!$C$8,A64-1),"")</f>
        <v>48065</v>
      </c>
      <c r="C64" s="63" t="n">
        <f aca="false">H63</f>
        <v>2340514.7</v>
      </c>
      <c r="D64" s="64" t="n">
        <f aca="false">IF(C64&gt;0.005,MIN('Loan Details'!$C$18,ROUND(C64*(1+'Loan Details'!$C$17),2)),0)</f>
        <v>34713</v>
      </c>
      <c r="E64" s="63" t="n">
        <f aca="false">IF(C64&gt;0.005,ROUND(C64*'Loan Details'!$C$17,2),0)</f>
        <v>16578.65</v>
      </c>
      <c r="F64" s="63" t="n">
        <f aca="false">D64-E64</f>
        <v>18134.35</v>
      </c>
      <c r="G64" s="65" t="n">
        <f aca="false">IF(C64&gt;0.005,MIN(MAX(0,C64-F64),SUMIF(Prepayments!$D$5:$D$34,A64,Prepayments!$C$5:$C$34)+IF(AND('Loan Details'!$C$9&gt;0,MONTH(B64)='Loan Details'!$C$19,K64&gt;='Loan Details'!$C$11),'Loan Details'!$C$9,0)+'Loan Details'!$C$12),0)</f>
        <v>0</v>
      </c>
      <c r="H64" s="63" t="n">
        <f aca="false">MAX(0,ROUND(C64-F64-G64,2))</f>
        <v>2322380.35</v>
      </c>
      <c r="I64" s="66" t="n">
        <f aca="false">SUM($E$7:E64)</f>
        <v>1335734.35</v>
      </c>
      <c r="J64" s="67" t="n">
        <f aca="false">1-H64/'Loan Details'!$C$5</f>
        <v>0.4194049125</v>
      </c>
      <c r="K64" s="61" t="n">
        <f aca="false">INT((A64-1)/12)+1</f>
        <v>5</v>
      </c>
    </row>
    <row r="65" customFormat="false" ht="15" hidden="false" customHeight="false" outlineLevel="0" collapsed="false">
      <c r="A65" s="61" t="n">
        <v>59</v>
      </c>
      <c r="B65" s="62" t="n">
        <f aca="false">IF(C65&gt;0.005,EDATE('Loan Details'!$C$8,A65-1),"")</f>
        <v>48096</v>
      </c>
      <c r="C65" s="63" t="n">
        <f aca="false">H64</f>
        <v>2322380.35</v>
      </c>
      <c r="D65" s="64" t="n">
        <f aca="false">IF(C65&gt;0.005,MIN('Loan Details'!$C$18,ROUND(C65*(1+'Loan Details'!$C$17),2)),0)</f>
        <v>34713</v>
      </c>
      <c r="E65" s="63" t="n">
        <f aca="false">IF(C65&gt;0.005,ROUND(C65*'Loan Details'!$C$17,2),0)</f>
        <v>16450.19</v>
      </c>
      <c r="F65" s="63" t="n">
        <f aca="false">D65-E65</f>
        <v>18262.81</v>
      </c>
      <c r="G65" s="65" t="n">
        <f aca="false">IF(C65&gt;0.005,MIN(MAX(0,C65-F65),SUMIF(Prepayments!$D$5:$D$34,A65,Prepayments!$C$5:$C$34)+IF(AND('Loan Details'!$C$9&gt;0,MONTH(B65)='Loan Details'!$C$19,K65&gt;='Loan Details'!$C$11),'Loan Details'!$C$9,0)+'Loan Details'!$C$12),0)</f>
        <v>0</v>
      </c>
      <c r="H65" s="63" t="n">
        <f aca="false">MAX(0,ROUND(C65-F65-G65,2))</f>
        <v>2304117.54</v>
      </c>
      <c r="I65" s="66" t="n">
        <f aca="false">SUM($E$7:E65)</f>
        <v>1352184.54</v>
      </c>
      <c r="J65" s="67" t="n">
        <f aca="false">1-H65/'Loan Details'!$C$5</f>
        <v>0.423970615</v>
      </c>
      <c r="K65" s="61" t="n">
        <f aca="false">INT((A65-1)/12)+1</f>
        <v>5</v>
      </c>
    </row>
    <row r="66" customFormat="false" ht="15" hidden="false" customHeight="false" outlineLevel="0" collapsed="false">
      <c r="A66" s="61" t="n">
        <v>60</v>
      </c>
      <c r="B66" s="62" t="n">
        <f aca="false">IF(C66&gt;0.005,EDATE('Loan Details'!$C$8,A66-1),"")</f>
        <v>48126</v>
      </c>
      <c r="C66" s="63" t="n">
        <f aca="false">H65</f>
        <v>2304117.54</v>
      </c>
      <c r="D66" s="64" t="n">
        <f aca="false">IF(C66&gt;0.005,MIN('Loan Details'!$C$18,ROUND(C66*(1+'Loan Details'!$C$17),2)),0)</f>
        <v>34713</v>
      </c>
      <c r="E66" s="63" t="n">
        <f aca="false">IF(C66&gt;0.005,ROUND(C66*'Loan Details'!$C$17,2),0)</f>
        <v>16320.83</v>
      </c>
      <c r="F66" s="63" t="n">
        <f aca="false">D66-E66</f>
        <v>18392.17</v>
      </c>
      <c r="G66" s="65" t="n">
        <f aca="false">IF(C66&gt;0.005,MIN(MAX(0,C66-F66),SUMIF(Prepayments!$D$5:$D$34,A66,Prepayments!$C$5:$C$34)+IF(AND('Loan Details'!$C$9&gt;0,MONTH(B66)='Loan Details'!$C$19,K66&gt;='Loan Details'!$C$11),'Loan Details'!$C$9,0)+'Loan Details'!$C$12),0)</f>
        <v>0</v>
      </c>
      <c r="H66" s="63" t="n">
        <f aca="false">MAX(0,ROUND(C66-F66-G66,2))</f>
        <v>2285725.37</v>
      </c>
      <c r="I66" s="66" t="n">
        <f aca="false">SUM($E$7:E66)</f>
        <v>1368505.37</v>
      </c>
      <c r="J66" s="67" t="n">
        <f aca="false">1-H66/'Loan Details'!$C$5</f>
        <v>0.4285686575</v>
      </c>
      <c r="K66" s="61" t="n">
        <f aca="false">INT((A66-1)/12)+1</f>
        <v>5</v>
      </c>
    </row>
    <row r="67" customFormat="false" ht="15" hidden="false" customHeight="false" outlineLevel="0" collapsed="false">
      <c r="A67" s="61" t="n">
        <v>61</v>
      </c>
      <c r="B67" s="62" t="n">
        <f aca="false">IF(C67&gt;0.005,EDATE('Loan Details'!$C$8,A67-1),"")</f>
        <v>48157</v>
      </c>
      <c r="C67" s="63" t="n">
        <f aca="false">H66</f>
        <v>2285725.37</v>
      </c>
      <c r="D67" s="64" t="n">
        <f aca="false">IF(C67&gt;0.005,MIN('Loan Details'!$C$18,ROUND(C67*(1+'Loan Details'!$C$17),2)),0)</f>
        <v>34713</v>
      </c>
      <c r="E67" s="63" t="n">
        <f aca="false">IF(C67&gt;0.005,ROUND(C67*'Loan Details'!$C$17,2),0)</f>
        <v>16190.55</v>
      </c>
      <c r="F67" s="63" t="n">
        <f aca="false">D67-E67</f>
        <v>18522.45</v>
      </c>
      <c r="G67" s="65" t="n">
        <f aca="false">IF(C67&gt;0.005,MIN(MAX(0,C67-F67),SUMIF(Prepayments!$D$5:$D$34,A67,Prepayments!$C$5:$C$34)+IF(AND('Loan Details'!$C$9&gt;0,MONTH(B67)='Loan Details'!$C$19,K67&gt;='Loan Details'!$C$11),'Loan Details'!$C$9,0)+'Loan Details'!$C$12),0)</f>
        <v>0</v>
      </c>
      <c r="H67" s="63" t="n">
        <f aca="false">MAX(0,ROUND(C67-F67-G67,2))</f>
        <v>2267202.92</v>
      </c>
      <c r="I67" s="66" t="n">
        <f aca="false">SUM($E$7:E67)</f>
        <v>1384695.92</v>
      </c>
      <c r="J67" s="67" t="n">
        <f aca="false">1-H67/'Loan Details'!$C$5</f>
        <v>0.43319927</v>
      </c>
      <c r="K67" s="61" t="n">
        <f aca="false">INT((A67-1)/12)+1</f>
        <v>6</v>
      </c>
    </row>
    <row r="68" customFormat="false" ht="15" hidden="false" customHeight="false" outlineLevel="0" collapsed="false">
      <c r="A68" s="61" t="n">
        <v>62</v>
      </c>
      <c r="B68" s="62" t="n">
        <f aca="false">IF(C68&gt;0.005,EDATE('Loan Details'!$C$8,A68-1),"")</f>
        <v>48187</v>
      </c>
      <c r="C68" s="63" t="n">
        <f aca="false">H67</f>
        <v>2267202.92</v>
      </c>
      <c r="D68" s="64" t="n">
        <f aca="false">IF(C68&gt;0.005,MIN('Loan Details'!$C$18,ROUND(C68*(1+'Loan Details'!$C$17),2)),0)</f>
        <v>34713</v>
      </c>
      <c r="E68" s="63" t="n">
        <f aca="false">IF(C68&gt;0.005,ROUND(C68*'Loan Details'!$C$17,2),0)</f>
        <v>16059.35</v>
      </c>
      <c r="F68" s="63" t="n">
        <f aca="false">D68-E68</f>
        <v>18653.65</v>
      </c>
      <c r="G68" s="65" t="n">
        <f aca="false">IF(C68&gt;0.005,MIN(MAX(0,C68-F68),SUMIF(Prepayments!$D$5:$D$34,A68,Prepayments!$C$5:$C$34)+IF(AND('Loan Details'!$C$9&gt;0,MONTH(B68)='Loan Details'!$C$19,K68&gt;='Loan Details'!$C$11),'Loan Details'!$C$9,0)+'Loan Details'!$C$12),0)</f>
        <v>0</v>
      </c>
      <c r="H68" s="63" t="n">
        <f aca="false">MAX(0,ROUND(C68-F68-G68,2))</f>
        <v>2248549.27</v>
      </c>
      <c r="I68" s="66" t="n">
        <f aca="false">SUM($E$7:E68)</f>
        <v>1400755.27</v>
      </c>
      <c r="J68" s="67" t="n">
        <f aca="false">1-H68/'Loan Details'!$C$5</f>
        <v>0.4378626825</v>
      </c>
      <c r="K68" s="61" t="n">
        <f aca="false">INT((A68-1)/12)+1</f>
        <v>6</v>
      </c>
    </row>
    <row r="69" customFormat="false" ht="15" hidden="false" customHeight="false" outlineLevel="0" collapsed="false">
      <c r="A69" s="61" t="n">
        <v>63</v>
      </c>
      <c r="B69" s="62" t="n">
        <f aca="false">IF(C69&gt;0.005,EDATE('Loan Details'!$C$8,A69-1),"")</f>
        <v>48218</v>
      </c>
      <c r="C69" s="63" t="n">
        <f aca="false">H68</f>
        <v>2248549.27</v>
      </c>
      <c r="D69" s="64" t="n">
        <f aca="false">IF(C69&gt;0.005,MIN('Loan Details'!$C$18,ROUND(C69*(1+'Loan Details'!$C$17),2)),0)</f>
        <v>34713</v>
      </c>
      <c r="E69" s="63" t="n">
        <f aca="false">IF(C69&gt;0.005,ROUND(C69*'Loan Details'!$C$17,2),0)</f>
        <v>15927.22</v>
      </c>
      <c r="F69" s="63" t="n">
        <f aca="false">D69-E69</f>
        <v>18785.78</v>
      </c>
      <c r="G69" s="65" t="n">
        <f aca="false">IF(C69&gt;0.005,MIN(MAX(0,C69-F69),SUMIF(Prepayments!$D$5:$D$34,A69,Prepayments!$C$5:$C$34)+IF(AND('Loan Details'!$C$9&gt;0,MONTH(B69)='Loan Details'!$C$19,K69&gt;='Loan Details'!$C$11),'Loan Details'!$C$9,0)+'Loan Details'!$C$12),0)</f>
        <v>0</v>
      </c>
      <c r="H69" s="63" t="n">
        <f aca="false">MAX(0,ROUND(C69-F69-G69,2))</f>
        <v>2229763.49</v>
      </c>
      <c r="I69" s="66" t="n">
        <f aca="false">SUM($E$7:E69)</f>
        <v>1416682.49</v>
      </c>
      <c r="J69" s="67" t="n">
        <f aca="false">1-H69/'Loan Details'!$C$5</f>
        <v>0.4425591275</v>
      </c>
      <c r="K69" s="61" t="n">
        <f aca="false">INT((A69-1)/12)+1</f>
        <v>6</v>
      </c>
    </row>
    <row r="70" customFormat="false" ht="15" hidden="false" customHeight="false" outlineLevel="0" collapsed="false">
      <c r="A70" s="61" t="n">
        <v>64</v>
      </c>
      <c r="B70" s="62" t="n">
        <f aca="false">IF(C70&gt;0.005,EDATE('Loan Details'!$C$8,A70-1),"")</f>
        <v>48249</v>
      </c>
      <c r="C70" s="63" t="n">
        <f aca="false">H69</f>
        <v>2229763.49</v>
      </c>
      <c r="D70" s="64" t="n">
        <f aca="false">IF(C70&gt;0.005,MIN('Loan Details'!$C$18,ROUND(C70*(1+'Loan Details'!$C$17),2)),0)</f>
        <v>34713</v>
      </c>
      <c r="E70" s="63" t="n">
        <f aca="false">IF(C70&gt;0.005,ROUND(C70*'Loan Details'!$C$17,2),0)</f>
        <v>15794.16</v>
      </c>
      <c r="F70" s="63" t="n">
        <f aca="false">D70-E70</f>
        <v>18918.84</v>
      </c>
      <c r="G70" s="65" t="n">
        <f aca="false">IF(C70&gt;0.005,MIN(MAX(0,C70-F70),SUMIF(Prepayments!$D$5:$D$34,A70,Prepayments!$C$5:$C$34)+IF(AND('Loan Details'!$C$9&gt;0,MONTH(B70)='Loan Details'!$C$19,K70&gt;='Loan Details'!$C$11),'Loan Details'!$C$9,0)+'Loan Details'!$C$12),0)</f>
        <v>0</v>
      </c>
      <c r="H70" s="63" t="n">
        <f aca="false">MAX(0,ROUND(C70-F70-G70,2))</f>
        <v>2210844.65</v>
      </c>
      <c r="I70" s="66" t="n">
        <f aca="false">SUM($E$7:E70)</f>
        <v>1432476.65</v>
      </c>
      <c r="J70" s="67" t="n">
        <f aca="false">1-H70/'Loan Details'!$C$5</f>
        <v>0.4472888375</v>
      </c>
      <c r="K70" s="61" t="n">
        <f aca="false">INT((A70-1)/12)+1</f>
        <v>6</v>
      </c>
    </row>
    <row r="71" customFormat="false" ht="15" hidden="false" customHeight="false" outlineLevel="0" collapsed="false">
      <c r="A71" s="61" t="n">
        <v>65</v>
      </c>
      <c r="B71" s="62" t="n">
        <f aca="false">IF(C71&gt;0.005,EDATE('Loan Details'!$C$8,A71-1),"")</f>
        <v>48278</v>
      </c>
      <c r="C71" s="63" t="n">
        <f aca="false">H70</f>
        <v>2210844.65</v>
      </c>
      <c r="D71" s="64" t="n">
        <f aca="false">IF(C71&gt;0.005,MIN('Loan Details'!$C$18,ROUND(C71*(1+'Loan Details'!$C$17),2)),0)</f>
        <v>34713</v>
      </c>
      <c r="E71" s="63" t="n">
        <f aca="false">IF(C71&gt;0.005,ROUND(C71*'Loan Details'!$C$17,2),0)</f>
        <v>15660.15</v>
      </c>
      <c r="F71" s="63" t="n">
        <f aca="false">D71-E71</f>
        <v>19052.85</v>
      </c>
      <c r="G71" s="65" t="n">
        <f aca="false">IF(C71&gt;0.005,MIN(MAX(0,C71-F71),SUMIF(Prepayments!$D$5:$D$34,A71,Prepayments!$C$5:$C$34)+IF(AND('Loan Details'!$C$9&gt;0,MONTH(B71)='Loan Details'!$C$19,K71&gt;='Loan Details'!$C$11),'Loan Details'!$C$9,0)+'Loan Details'!$C$12),0)</f>
        <v>100000</v>
      </c>
      <c r="H71" s="63" t="n">
        <f aca="false">MAX(0,ROUND(C71-F71-G71,2))</f>
        <v>2091791.8</v>
      </c>
      <c r="I71" s="66" t="n">
        <f aca="false">SUM($E$7:E71)</f>
        <v>1448136.8</v>
      </c>
      <c r="J71" s="67" t="n">
        <f aca="false">1-H71/'Loan Details'!$C$5</f>
        <v>0.47705205</v>
      </c>
      <c r="K71" s="61" t="n">
        <f aca="false">INT((A71-1)/12)+1</f>
        <v>6</v>
      </c>
    </row>
    <row r="72" customFormat="false" ht="15" hidden="false" customHeight="false" outlineLevel="0" collapsed="false">
      <c r="A72" s="61" t="n">
        <v>66</v>
      </c>
      <c r="B72" s="62" t="n">
        <f aca="false">IF(C72&gt;0.005,EDATE('Loan Details'!$C$8,A72-1),"")</f>
        <v>48309</v>
      </c>
      <c r="C72" s="63" t="n">
        <f aca="false">H71</f>
        <v>2091791.8</v>
      </c>
      <c r="D72" s="64" t="n">
        <f aca="false">IF(C72&gt;0.005,MIN('Loan Details'!$C$18,ROUND(C72*(1+'Loan Details'!$C$17),2)),0)</f>
        <v>34713</v>
      </c>
      <c r="E72" s="63" t="n">
        <f aca="false">IF(C72&gt;0.005,ROUND(C72*'Loan Details'!$C$17,2),0)</f>
        <v>14816.86</v>
      </c>
      <c r="F72" s="63" t="n">
        <f aca="false">D72-E72</f>
        <v>19896.14</v>
      </c>
      <c r="G72" s="65" t="n">
        <f aca="false">IF(C72&gt;0.005,MIN(MAX(0,C72-F72),SUMIF(Prepayments!$D$5:$D$34,A72,Prepayments!$C$5:$C$34)+IF(AND('Loan Details'!$C$9&gt;0,MONTH(B72)='Loan Details'!$C$19,K72&gt;='Loan Details'!$C$11),'Loan Details'!$C$9,0)+'Loan Details'!$C$12),0)</f>
        <v>0</v>
      </c>
      <c r="H72" s="63" t="n">
        <f aca="false">MAX(0,ROUND(C72-F72-G72,2))</f>
        <v>2071895.66</v>
      </c>
      <c r="I72" s="66" t="n">
        <f aca="false">SUM($E$7:E72)</f>
        <v>1462953.66</v>
      </c>
      <c r="J72" s="67" t="n">
        <f aca="false">1-H72/'Loan Details'!$C$5</f>
        <v>0.482026085</v>
      </c>
      <c r="K72" s="61" t="n">
        <f aca="false">INT((A72-1)/12)+1</f>
        <v>6</v>
      </c>
    </row>
    <row r="73" customFormat="false" ht="15" hidden="false" customHeight="false" outlineLevel="0" collapsed="false">
      <c r="A73" s="61" t="n">
        <v>67</v>
      </c>
      <c r="B73" s="62" t="n">
        <f aca="false">IF(C73&gt;0.005,EDATE('Loan Details'!$C$8,A73-1),"")</f>
        <v>48339</v>
      </c>
      <c r="C73" s="63" t="n">
        <f aca="false">H72</f>
        <v>2071895.66</v>
      </c>
      <c r="D73" s="64" t="n">
        <f aca="false">IF(C73&gt;0.005,MIN('Loan Details'!$C$18,ROUND(C73*(1+'Loan Details'!$C$17),2)),0)</f>
        <v>34713</v>
      </c>
      <c r="E73" s="63" t="n">
        <f aca="false">IF(C73&gt;0.005,ROUND(C73*'Loan Details'!$C$17,2),0)</f>
        <v>14675.93</v>
      </c>
      <c r="F73" s="63" t="n">
        <f aca="false">D73-E73</f>
        <v>20037.07</v>
      </c>
      <c r="G73" s="65" t="n">
        <f aca="false">IF(C73&gt;0.005,MIN(MAX(0,C73-F73),SUMIF(Prepayments!$D$5:$D$34,A73,Prepayments!$C$5:$C$34)+IF(AND('Loan Details'!$C$9&gt;0,MONTH(B73)='Loan Details'!$C$19,K73&gt;='Loan Details'!$C$11),'Loan Details'!$C$9,0)+'Loan Details'!$C$12),0)</f>
        <v>0</v>
      </c>
      <c r="H73" s="63" t="n">
        <f aca="false">MAX(0,ROUND(C73-F73-G73,2))</f>
        <v>2051858.59</v>
      </c>
      <c r="I73" s="66" t="n">
        <f aca="false">SUM($E$7:E73)</f>
        <v>1477629.59</v>
      </c>
      <c r="J73" s="67" t="n">
        <f aca="false">1-H73/'Loan Details'!$C$5</f>
        <v>0.4870353525</v>
      </c>
      <c r="K73" s="61" t="n">
        <f aca="false">INT((A73-1)/12)+1</f>
        <v>6</v>
      </c>
    </row>
    <row r="74" customFormat="false" ht="15" hidden="false" customHeight="false" outlineLevel="0" collapsed="false">
      <c r="A74" s="61" t="n">
        <v>68</v>
      </c>
      <c r="B74" s="62" t="n">
        <f aca="false">IF(C74&gt;0.005,EDATE('Loan Details'!$C$8,A74-1),"")</f>
        <v>48370</v>
      </c>
      <c r="C74" s="63" t="n">
        <f aca="false">H73</f>
        <v>2051858.59</v>
      </c>
      <c r="D74" s="64" t="n">
        <f aca="false">IF(C74&gt;0.005,MIN('Loan Details'!$C$18,ROUND(C74*(1+'Loan Details'!$C$17),2)),0)</f>
        <v>34713</v>
      </c>
      <c r="E74" s="63" t="n">
        <f aca="false">IF(C74&gt;0.005,ROUND(C74*'Loan Details'!$C$17,2),0)</f>
        <v>14534</v>
      </c>
      <c r="F74" s="63" t="n">
        <f aca="false">D74-E74</f>
        <v>20179</v>
      </c>
      <c r="G74" s="65" t="n">
        <f aca="false">IF(C74&gt;0.005,MIN(MAX(0,C74-F74),SUMIF(Prepayments!$D$5:$D$34,A74,Prepayments!$C$5:$C$34)+IF(AND('Loan Details'!$C$9&gt;0,MONTH(B74)='Loan Details'!$C$19,K74&gt;='Loan Details'!$C$11),'Loan Details'!$C$9,0)+'Loan Details'!$C$12),0)</f>
        <v>0</v>
      </c>
      <c r="H74" s="63" t="n">
        <f aca="false">MAX(0,ROUND(C74-F74-G74,2))</f>
        <v>2031679.59</v>
      </c>
      <c r="I74" s="66" t="n">
        <f aca="false">SUM($E$7:E74)</f>
        <v>1492163.59</v>
      </c>
      <c r="J74" s="67" t="n">
        <f aca="false">1-H74/'Loan Details'!$C$5</f>
        <v>0.4920801025</v>
      </c>
      <c r="K74" s="61" t="n">
        <f aca="false">INT((A74-1)/12)+1</f>
        <v>6</v>
      </c>
    </row>
    <row r="75" customFormat="false" ht="15" hidden="false" customHeight="false" outlineLevel="0" collapsed="false">
      <c r="A75" s="61" t="n">
        <v>69</v>
      </c>
      <c r="B75" s="62" t="n">
        <f aca="false">IF(C75&gt;0.005,EDATE('Loan Details'!$C$8,A75-1),"")</f>
        <v>48400</v>
      </c>
      <c r="C75" s="63" t="n">
        <f aca="false">H74</f>
        <v>2031679.59</v>
      </c>
      <c r="D75" s="64" t="n">
        <f aca="false">IF(C75&gt;0.005,MIN('Loan Details'!$C$18,ROUND(C75*(1+'Loan Details'!$C$17),2)),0)</f>
        <v>34713</v>
      </c>
      <c r="E75" s="63" t="n">
        <f aca="false">IF(C75&gt;0.005,ROUND(C75*'Loan Details'!$C$17,2),0)</f>
        <v>14391.06</v>
      </c>
      <c r="F75" s="63" t="n">
        <f aca="false">D75-E75</f>
        <v>20321.94</v>
      </c>
      <c r="G75" s="65" t="n">
        <f aca="false">IF(C75&gt;0.005,MIN(MAX(0,C75-F75),SUMIF(Prepayments!$D$5:$D$34,A75,Prepayments!$C$5:$C$34)+IF(AND('Loan Details'!$C$9&gt;0,MONTH(B75)='Loan Details'!$C$19,K75&gt;='Loan Details'!$C$11),'Loan Details'!$C$9,0)+'Loan Details'!$C$12),0)</f>
        <v>0</v>
      </c>
      <c r="H75" s="63" t="n">
        <f aca="false">MAX(0,ROUND(C75-F75-G75,2))</f>
        <v>2011357.65</v>
      </c>
      <c r="I75" s="66" t="n">
        <f aca="false">SUM($E$7:E75)</f>
        <v>1506554.65</v>
      </c>
      <c r="J75" s="67" t="n">
        <f aca="false">1-H75/'Loan Details'!$C$5</f>
        <v>0.4971605875</v>
      </c>
      <c r="K75" s="61" t="n">
        <f aca="false">INT((A75-1)/12)+1</f>
        <v>6</v>
      </c>
    </row>
    <row r="76" customFormat="false" ht="15" hidden="false" customHeight="false" outlineLevel="0" collapsed="false">
      <c r="A76" s="61" t="n">
        <v>70</v>
      </c>
      <c r="B76" s="62" t="n">
        <f aca="false">IF(C76&gt;0.005,EDATE('Loan Details'!$C$8,A76-1),"")</f>
        <v>48431</v>
      </c>
      <c r="C76" s="63" t="n">
        <f aca="false">H75</f>
        <v>2011357.65</v>
      </c>
      <c r="D76" s="64" t="n">
        <f aca="false">IF(C76&gt;0.005,MIN('Loan Details'!$C$18,ROUND(C76*(1+'Loan Details'!$C$17),2)),0)</f>
        <v>34713</v>
      </c>
      <c r="E76" s="63" t="n">
        <f aca="false">IF(C76&gt;0.005,ROUND(C76*'Loan Details'!$C$17,2),0)</f>
        <v>14247.12</v>
      </c>
      <c r="F76" s="63" t="n">
        <f aca="false">D76-E76</f>
        <v>20465.88</v>
      </c>
      <c r="G76" s="65" t="n">
        <f aca="false">IF(C76&gt;0.005,MIN(MAX(0,C76-F76),SUMIF(Prepayments!$D$5:$D$34,A76,Prepayments!$C$5:$C$34)+IF(AND('Loan Details'!$C$9&gt;0,MONTH(B76)='Loan Details'!$C$19,K76&gt;='Loan Details'!$C$11),'Loan Details'!$C$9,0)+'Loan Details'!$C$12),0)</f>
        <v>0</v>
      </c>
      <c r="H76" s="63" t="n">
        <f aca="false">MAX(0,ROUND(C76-F76-G76,2))</f>
        <v>1990891.77</v>
      </c>
      <c r="I76" s="66" t="n">
        <f aca="false">SUM($E$7:E76)</f>
        <v>1520801.77</v>
      </c>
      <c r="J76" s="67" t="n">
        <f aca="false">1-H76/'Loan Details'!$C$5</f>
        <v>0.5022770575</v>
      </c>
      <c r="K76" s="61" t="n">
        <f aca="false">INT((A76-1)/12)+1</f>
        <v>6</v>
      </c>
    </row>
    <row r="77" customFormat="false" ht="15" hidden="false" customHeight="false" outlineLevel="0" collapsed="false">
      <c r="A77" s="61" t="n">
        <v>71</v>
      </c>
      <c r="B77" s="62" t="n">
        <f aca="false">IF(C77&gt;0.005,EDATE('Loan Details'!$C$8,A77-1),"")</f>
        <v>48462</v>
      </c>
      <c r="C77" s="63" t="n">
        <f aca="false">H76</f>
        <v>1990891.77</v>
      </c>
      <c r="D77" s="64" t="n">
        <f aca="false">IF(C77&gt;0.005,MIN('Loan Details'!$C$18,ROUND(C77*(1+'Loan Details'!$C$17),2)),0)</f>
        <v>34713</v>
      </c>
      <c r="E77" s="63" t="n">
        <f aca="false">IF(C77&gt;0.005,ROUND(C77*'Loan Details'!$C$17,2),0)</f>
        <v>14102.15</v>
      </c>
      <c r="F77" s="63" t="n">
        <f aca="false">D77-E77</f>
        <v>20610.85</v>
      </c>
      <c r="G77" s="65" t="n">
        <f aca="false">IF(C77&gt;0.005,MIN(MAX(0,C77-F77),SUMIF(Prepayments!$D$5:$D$34,A77,Prepayments!$C$5:$C$34)+IF(AND('Loan Details'!$C$9&gt;0,MONTH(B77)='Loan Details'!$C$19,K77&gt;='Loan Details'!$C$11),'Loan Details'!$C$9,0)+'Loan Details'!$C$12),0)</f>
        <v>0</v>
      </c>
      <c r="H77" s="63" t="n">
        <f aca="false">MAX(0,ROUND(C77-F77-G77,2))</f>
        <v>1970280.92</v>
      </c>
      <c r="I77" s="66" t="n">
        <f aca="false">SUM($E$7:E77)</f>
        <v>1534903.92</v>
      </c>
      <c r="J77" s="67" t="n">
        <f aca="false">1-H77/'Loan Details'!$C$5</f>
        <v>0.50742977</v>
      </c>
      <c r="K77" s="61" t="n">
        <f aca="false">INT((A77-1)/12)+1</f>
        <v>6</v>
      </c>
    </row>
    <row r="78" customFormat="false" ht="15" hidden="false" customHeight="false" outlineLevel="0" collapsed="false">
      <c r="A78" s="61" t="n">
        <v>72</v>
      </c>
      <c r="B78" s="62" t="n">
        <f aca="false">IF(C78&gt;0.005,EDATE('Loan Details'!$C$8,A78-1),"")</f>
        <v>48492</v>
      </c>
      <c r="C78" s="63" t="n">
        <f aca="false">H77</f>
        <v>1970280.92</v>
      </c>
      <c r="D78" s="64" t="n">
        <f aca="false">IF(C78&gt;0.005,MIN('Loan Details'!$C$18,ROUND(C78*(1+'Loan Details'!$C$17),2)),0)</f>
        <v>34713</v>
      </c>
      <c r="E78" s="63" t="n">
        <f aca="false">IF(C78&gt;0.005,ROUND(C78*'Loan Details'!$C$17,2),0)</f>
        <v>13956.16</v>
      </c>
      <c r="F78" s="63" t="n">
        <f aca="false">D78-E78</f>
        <v>20756.84</v>
      </c>
      <c r="G78" s="65" t="n">
        <f aca="false">IF(C78&gt;0.005,MIN(MAX(0,C78-F78),SUMIF(Prepayments!$D$5:$D$34,A78,Prepayments!$C$5:$C$34)+IF(AND('Loan Details'!$C$9&gt;0,MONTH(B78)='Loan Details'!$C$19,K78&gt;='Loan Details'!$C$11),'Loan Details'!$C$9,0)+'Loan Details'!$C$12),0)</f>
        <v>0</v>
      </c>
      <c r="H78" s="63" t="n">
        <f aca="false">MAX(0,ROUND(C78-F78-G78,2))</f>
        <v>1949524.08</v>
      </c>
      <c r="I78" s="66" t="n">
        <f aca="false">SUM($E$7:E78)</f>
        <v>1548860.08</v>
      </c>
      <c r="J78" s="67" t="n">
        <f aca="false">1-H78/'Loan Details'!$C$5</f>
        <v>0.51261898</v>
      </c>
      <c r="K78" s="61" t="n">
        <f aca="false">INT((A78-1)/12)+1</f>
        <v>6</v>
      </c>
    </row>
    <row r="79" customFormat="false" ht="15" hidden="false" customHeight="false" outlineLevel="0" collapsed="false">
      <c r="A79" s="61" t="n">
        <v>73</v>
      </c>
      <c r="B79" s="62" t="n">
        <f aca="false">IF(C79&gt;0.005,EDATE('Loan Details'!$C$8,A79-1),"")</f>
        <v>48523</v>
      </c>
      <c r="C79" s="63" t="n">
        <f aca="false">H78</f>
        <v>1949524.08</v>
      </c>
      <c r="D79" s="64" t="n">
        <f aca="false">IF(C79&gt;0.005,MIN('Loan Details'!$C$18,ROUND(C79*(1+'Loan Details'!$C$17),2)),0)</f>
        <v>34713</v>
      </c>
      <c r="E79" s="63" t="n">
        <f aca="false">IF(C79&gt;0.005,ROUND(C79*'Loan Details'!$C$17,2),0)</f>
        <v>13809.13</v>
      </c>
      <c r="F79" s="63" t="n">
        <f aca="false">D79-E79</f>
        <v>20903.87</v>
      </c>
      <c r="G79" s="65" t="n">
        <f aca="false">IF(C79&gt;0.005,MIN(MAX(0,C79-F79),SUMIF(Prepayments!$D$5:$D$34,A79,Prepayments!$C$5:$C$34)+IF(AND('Loan Details'!$C$9&gt;0,MONTH(B79)='Loan Details'!$C$19,K79&gt;='Loan Details'!$C$11),'Loan Details'!$C$9,0)+'Loan Details'!$C$12),0)</f>
        <v>0</v>
      </c>
      <c r="H79" s="63" t="n">
        <f aca="false">MAX(0,ROUND(C79-F79-G79,2))</f>
        <v>1928620.21</v>
      </c>
      <c r="I79" s="66" t="n">
        <f aca="false">SUM($E$7:E79)</f>
        <v>1562669.21</v>
      </c>
      <c r="J79" s="67" t="n">
        <f aca="false">1-H79/'Loan Details'!$C$5</f>
        <v>0.5178449475</v>
      </c>
      <c r="K79" s="61" t="n">
        <f aca="false">INT((A79-1)/12)+1</f>
        <v>7</v>
      </c>
    </row>
    <row r="80" customFormat="false" ht="15" hidden="false" customHeight="false" outlineLevel="0" collapsed="false">
      <c r="A80" s="61" t="n">
        <v>74</v>
      </c>
      <c r="B80" s="62" t="n">
        <f aca="false">IF(C80&gt;0.005,EDATE('Loan Details'!$C$8,A80-1),"")</f>
        <v>48553</v>
      </c>
      <c r="C80" s="63" t="n">
        <f aca="false">H79</f>
        <v>1928620.21</v>
      </c>
      <c r="D80" s="64" t="n">
        <f aca="false">IF(C80&gt;0.005,MIN('Loan Details'!$C$18,ROUND(C80*(1+'Loan Details'!$C$17),2)),0)</f>
        <v>34713</v>
      </c>
      <c r="E80" s="63" t="n">
        <f aca="false">IF(C80&gt;0.005,ROUND(C80*'Loan Details'!$C$17,2),0)</f>
        <v>13661.06</v>
      </c>
      <c r="F80" s="63" t="n">
        <f aca="false">D80-E80</f>
        <v>21051.94</v>
      </c>
      <c r="G80" s="65" t="n">
        <f aca="false">IF(C80&gt;0.005,MIN(MAX(0,C80-F80),SUMIF(Prepayments!$D$5:$D$34,A80,Prepayments!$C$5:$C$34)+IF(AND('Loan Details'!$C$9&gt;0,MONTH(B80)='Loan Details'!$C$19,K80&gt;='Loan Details'!$C$11),'Loan Details'!$C$9,0)+'Loan Details'!$C$12),0)</f>
        <v>0</v>
      </c>
      <c r="H80" s="63" t="n">
        <f aca="false">MAX(0,ROUND(C80-F80-G80,2))</f>
        <v>1907568.27</v>
      </c>
      <c r="I80" s="66" t="n">
        <f aca="false">SUM($E$7:E80)</f>
        <v>1576330.27</v>
      </c>
      <c r="J80" s="67" t="n">
        <f aca="false">1-H80/'Loan Details'!$C$5</f>
        <v>0.5231079325</v>
      </c>
      <c r="K80" s="61" t="n">
        <f aca="false">INT((A80-1)/12)+1</f>
        <v>7</v>
      </c>
    </row>
    <row r="81" customFormat="false" ht="15" hidden="false" customHeight="false" outlineLevel="0" collapsed="false">
      <c r="A81" s="61" t="n">
        <v>75</v>
      </c>
      <c r="B81" s="62" t="n">
        <f aca="false">IF(C81&gt;0.005,EDATE('Loan Details'!$C$8,A81-1),"")</f>
        <v>48584</v>
      </c>
      <c r="C81" s="63" t="n">
        <f aca="false">H80</f>
        <v>1907568.27</v>
      </c>
      <c r="D81" s="64" t="n">
        <f aca="false">IF(C81&gt;0.005,MIN('Loan Details'!$C$18,ROUND(C81*(1+'Loan Details'!$C$17),2)),0)</f>
        <v>34713</v>
      </c>
      <c r="E81" s="63" t="n">
        <f aca="false">IF(C81&gt;0.005,ROUND(C81*'Loan Details'!$C$17,2),0)</f>
        <v>13511.94</v>
      </c>
      <c r="F81" s="63" t="n">
        <f aca="false">D81-E81</f>
        <v>21201.06</v>
      </c>
      <c r="G81" s="65" t="n">
        <f aca="false">IF(C81&gt;0.005,MIN(MAX(0,C81-F81),SUMIF(Prepayments!$D$5:$D$34,A81,Prepayments!$C$5:$C$34)+IF(AND('Loan Details'!$C$9&gt;0,MONTH(B81)='Loan Details'!$C$19,K81&gt;='Loan Details'!$C$11),'Loan Details'!$C$9,0)+'Loan Details'!$C$12),0)</f>
        <v>0</v>
      </c>
      <c r="H81" s="63" t="n">
        <f aca="false">MAX(0,ROUND(C81-F81-G81,2))</f>
        <v>1886367.21</v>
      </c>
      <c r="I81" s="66" t="n">
        <f aca="false">SUM($E$7:E81)</f>
        <v>1589842.21</v>
      </c>
      <c r="J81" s="67" t="n">
        <f aca="false">1-H81/'Loan Details'!$C$5</f>
        <v>0.5284081975</v>
      </c>
      <c r="K81" s="61" t="n">
        <f aca="false">INT((A81-1)/12)+1</f>
        <v>7</v>
      </c>
    </row>
    <row r="82" customFormat="false" ht="15" hidden="false" customHeight="false" outlineLevel="0" collapsed="false">
      <c r="A82" s="61" t="n">
        <v>76</v>
      </c>
      <c r="B82" s="62" t="n">
        <f aca="false">IF(C82&gt;0.005,EDATE('Loan Details'!$C$8,A82-1),"")</f>
        <v>48615</v>
      </c>
      <c r="C82" s="63" t="n">
        <f aca="false">H81</f>
        <v>1886367.21</v>
      </c>
      <c r="D82" s="64" t="n">
        <f aca="false">IF(C82&gt;0.005,MIN('Loan Details'!$C$18,ROUND(C82*(1+'Loan Details'!$C$17),2)),0)</f>
        <v>34713</v>
      </c>
      <c r="E82" s="63" t="n">
        <f aca="false">IF(C82&gt;0.005,ROUND(C82*'Loan Details'!$C$17,2),0)</f>
        <v>13361.77</v>
      </c>
      <c r="F82" s="63" t="n">
        <f aca="false">D82-E82</f>
        <v>21351.23</v>
      </c>
      <c r="G82" s="65" t="n">
        <f aca="false">IF(C82&gt;0.005,MIN(MAX(0,C82-F82),SUMIF(Prepayments!$D$5:$D$34,A82,Prepayments!$C$5:$C$34)+IF(AND('Loan Details'!$C$9&gt;0,MONTH(B82)='Loan Details'!$C$19,K82&gt;='Loan Details'!$C$11),'Loan Details'!$C$9,0)+'Loan Details'!$C$12),0)</f>
        <v>0</v>
      </c>
      <c r="H82" s="63" t="n">
        <f aca="false">MAX(0,ROUND(C82-F82-G82,2))</f>
        <v>1865015.98</v>
      </c>
      <c r="I82" s="66" t="n">
        <f aca="false">SUM($E$7:E82)</f>
        <v>1603203.98</v>
      </c>
      <c r="J82" s="67" t="n">
        <f aca="false">1-H82/'Loan Details'!$C$5</f>
        <v>0.533746005</v>
      </c>
      <c r="K82" s="61" t="n">
        <f aca="false">INT((A82-1)/12)+1</f>
        <v>7</v>
      </c>
    </row>
    <row r="83" customFormat="false" ht="15" hidden="false" customHeight="false" outlineLevel="0" collapsed="false">
      <c r="A83" s="61" t="n">
        <v>77</v>
      </c>
      <c r="B83" s="62" t="n">
        <f aca="false">IF(C83&gt;0.005,EDATE('Loan Details'!$C$8,A83-1),"")</f>
        <v>48643</v>
      </c>
      <c r="C83" s="63" t="n">
        <f aca="false">H82</f>
        <v>1865015.98</v>
      </c>
      <c r="D83" s="64" t="n">
        <f aca="false">IF(C83&gt;0.005,MIN('Loan Details'!$C$18,ROUND(C83*(1+'Loan Details'!$C$17),2)),0)</f>
        <v>34713</v>
      </c>
      <c r="E83" s="63" t="n">
        <f aca="false">IF(C83&gt;0.005,ROUND(C83*'Loan Details'!$C$17,2),0)</f>
        <v>13210.53</v>
      </c>
      <c r="F83" s="63" t="n">
        <f aca="false">D83-E83</f>
        <v>21502.47</v>
      </c>
      <c r="G83" s="65" t="n">
        <f aca="false">IF(C83&gt;0.005,MIN(MAX(0,C83-F83),SUMIF(Prepayments!$D$5:$D$34,A83,Prepayments!$C$5:$C$34)+IF(AND('Loan Details'!$C$9&gt;0,MONTH(B83)='Loan Details'!$C$19,K83&gt;='Loan Details'!$C$11),'Loan Details'!$C$9,0)+'Loan Details'!$C$12),0)</f>
        <v>100000</v>
      </c>
      <c r="H83" s="63" t="n">
        <f aca="false">MAX(0,ROUND(C83-F83-G83,2))</f>
        <v>1743513.51</v>
      </c>
      <c r="I83" s="66" t="n">
        <f aca="false">SUM($E$7:E83)</f>
        <v>1616414.51</v>
      </c>
      <c r="J83" s="67" t="n">
        <f aca="false">1-H83/'Loan Details'!$C$5</f>
        <v>0.5641216225</v>
      </c>
      <c r="K83" s="61" t="n">
        <f aca="false">INT((A83-1)/12)+1</f>
        <v>7</v>
      </c>
    </row>
    <row r="84" customFormat="false" ht="15" hidden="false" customHeight="false" outlineLevel="0" collapsed="false">
      <c r="A84" s="61" t="n">
        <v>78</v>
      </c>
      <c r="B84" s="62" t="n">
        <f aca="false">IF(C84&gt;0.005,EDATE('Loan Details'!$C$8,A84-1),"")</f>
        <v>48674</v>
      </c>
      <c r="C84" s="63" t="n">
        <f aca="false">H83</f>
        <v>1743513.51</v>
      </c>
      <c r="D84" s="64" t="n">
        <f aca="false">IF(C84&gt;0.005,MIN('Loan Details'!$C$18,ROUND(C84*(1+'Loan Details'!$C$17),2)),0)</f>
        <v>34713</v>
      </c>
      <c r="E84" s="63" t="n">
        <f aca="false">IF(C84&gt;0.005,ROUND(C84*'Loan Details'!$C$17,2),0)</f>
        <v>12349.89</v>
      </c>
      <c r="F84" s="63" t="n">
        <f aca="false">D84-E84</f>
        <v>22363.11</v>
      </c>
      <c r="G84" s="65" t="n">
        <f aca="false">IF(C84&gt;0.005,MIN(MAX(0,C84-F84),SUMIF(Prepayments!$D$5:$D$34,A84,Prepayments!$C$5:$C$34)+IF(AND('Loan Details'!$C$9&gt;0,MONTH(B84)='Loan Details'!$C$19,K84&gt;='Loan Details'!$C$11),'Loan Details'!$C$9,0)+'Loan Details'!$C$12),0)</f>
        <v>0</v>
      </c>
      <c r="H84" s="63" t="n">
        <f aca="false">MAX(0,ROUND(C84-F84-G84,2))</f>
        <v>1721150.4</v>
      </c>
      <c r="I84" s="66" t="n">
        <f aca="false">SUM($E$7:E84)</f>
        <v>1628764.4</v>
      </c>
      <c r="J84" s="67" t="n">
        <f aca="false">1-H84/'Loan Details'!$C$5</f>
        <v>0.5697124</v>
      </c>
      <c r="K84" s="61" t="n">
        <f aca="false">INT((A84-1)/12)+1</f>
        <v>7</v>
      </c>
    </row>
    <row r="85" customFormat="false" ht="15" hidden="false" customHeight="false" outlineLevel="0" collapsed="false">
      <c r="A85" s="61" t="n">
        <v>79</v>
      </c>
      <c r="B85" s="62" t="n">
        <f aca="false">IF(C85&gt;0.005,EDATE('Loan Details'!$C$8,A85-1),"")</f>
        <v>48704</v>
      </c>
      <c r="C85" s="63" t="n">
        <f aca="false">H84</f>
        <v>1721150.4</v>
      </c>
      <c r="D85" s="64" t="n">
        <f aca="false">IF(C85&gt;0.005,MIN('Loan Details'!$C$18,ROUND(C85*(1+'Loan Details'!$C$17),2)),0)</f>
        <v>34713</v>
      </c>
      <c r="E85" s="63" t="n">
        <f aca="false">IF(C85&gt;0.005,ROUND(C85*'Loan Details'!$C$17,2),0)</f>
        <v>12191.48</v>
      </c>
      <c r="F85" s="63" t="n">
        <f aca="false">D85-E85</f>
        <v>22521.52</v>
      </c>
      <c r="G85" s="65" t="n">
        <f aca="false">IF(C85&gt;0.005,MIN(MAX(0,C85-F85),SUMIF(Prepayments!$D$5:$D$34,A85,Prepayments!$C$5:$C$34)+IF(AND('Loan Details'!$C$9&gt;0,MONTH(B85)='Loan Details'!$C$19,K85&gt;='Loan Details'!$C$11),'Loan Details'!$C$9,0)+'Loan Details'!$C$12),0)</f>
        <v>0</v>
      </c>
      <c r="H85" s="63" t="n">
        <f aca="false">MAX(0,ROUND(C85-F85-G85,2))</f>
        <v>1698628.88</v>
      </c>
      <c r="I85" s="66" t="n">
        <f aca="false">SUM($E$7:E85)</f>
        <v>1640955.88</v>
      </c>
      <c r="J85" s="67" t="n">
        <f aca="false">1-H85/'Loan Details'!$C$5</f>
        <v>0.57534278</v>
      </c>
      <c r="K85" s="61" t="n">
        <f aca="false">INT((A85-1)/12)+1</f>
        <v>7</v>
      </c>
    </row>
    <row r="86" customFormat="false" ht="15" hidden="false" customHeight="false" outlineLevel="0" collapsed="false">
      <c r="A86" s="61" t="n">
        <v>80</v>
      </c>
      <c r="B86" s="62" t="n">
        <f aca="false">IF(C86&gt;0.005,EDATE('Loan Details'!$C$8,A86-1),"")</f>
        <v>48735</v>
      </c>
      <c r="C86" s="63" t="n">
        <f aca="false">H85</f>
        <v>1698628.88</v>
      </c>
      <c r="D86" s="64" t="n">
        <f aca="false">IF(C86&gt;0.005,MIN('Loan Details'!$C$18,ROUND(C86*(1+'Loan Details'!$C$17),2)),0)</f>
        <v>34713</v>
      </c>
      <c r="E86" s="63" t="n">
        <f aca="false">IF(C86&gt;0.005,ROUND(C86*'Loan Details'!$C$17,2),0)</f>
        <v>12031.95</v>
      </c>
      <c r="F86" s="63" t="n">
        <f aca="false">D86-E86</f>
        <v>22681.05</v>
      </c>
      <c r="G86" s="65" t="n">
        <f aca="false">IF(C86&gt;0.005,MIN(MAX(0,C86-F86),SUMIF(Prepayments!$D$5:$D$34,A86,Prepayments!$C$5:$C$34)+IF(AND('Loan Details'!$C$9&gt;0,MONTH(B86)='Loan Details'!$C$19,K86&gt;='Loan Details'!$C$11),'Loan Details'!$C$9,0)+'Loan Details'!$C$12),0)</f>
        <v>0</v>
      </c>
      <c r="H86" s="63" t="n">
        <f aca="false">MAX(0,ROUND(C86-F86-G86,2))</f>
        <v>1675947.83</v>
      </c>
      <c r="I86" s="66" t="n">
        <f aca="false">SUM($E$7:E86)</f>
        <v>1652987.83</v>
      </c>
      <c r="J86" s="67" t="n">
        <f aca="false">1-H86/'Loan Details'!$C$5</f>
        <v>0.5810130425</v>
      </c>
      <c r="K86" s="61" t="n">
        <f aca="false">INT((A86-1)/12)+1</f>
        <v>7</v>
      </c>
    </row>
    <row r="87" customFormat="false" ht="15" hidden="false" customHeight="false" outlineLevel="0" collapsed="false">
      <c r="A87" s="61" t="n">
        <v>81</v>
      </c>
      <c r="B87" s="62" t="n">
        <f aca="false">IF(C87&gt;0.005,EDATE('Loan Details'!$C$8,A87-1),"")</f>
        <v>48765</v>
      </c>
      <c r="C87" s="63" t="n">
        <f aca="false">H86</f>
        <v>1675947.83</v>
      </c>
      <c r="D87" s="64" t="n">
        <f aca="false">IF(C87&gt;0.005,MIN('Loan Details'!$C$18,ROUND(C87*(1+'Loan Details'!$C$17),2)),0)</f>
        <v>34713</v>
      </c>
      <c r="E87" s="63" t="n">
        <f aca="false">IF(C87&gt;0.005,ROUND(C87*'Loan Details'!$C$17,2),0)</f>
        <v>11871.3</v>
      </c>
      <c r="F87" s="63" t="n">
        <f aca="false">D87-E87</f>
        <v>22841.7</v>
      </c>
      <c r="G87" s="65" t="n">
        <f aca="false">IF(C87&gt;0.005,MIN(MAX(0,C87-F87),SUMIF(Prepayments!$D$5:$D$34,A87,Prepayments!$C$5:$C$34)+IF(AND('Loan Details'!$C$9&gt;0,MONTH(B87)='Loan Details'!$C$19,K87&gt;='Loan Details'!$C$11),'Loan Details'!$C$9,0)+'Loan Details'!$C$12),0)</f>
        <v>0</v>
      </c>
      <c r="H87" s="63" t="n">
        <f aca="false">MAX(0,ROUND(C87-F87-G87,2))</f>
        <v>1653106.13</v>
      </c>
      <c r="I87" s="66" t="n">
        <f aca="false">SUM($E$7:E87)</f>
        <v>1664859.13</v>
      </c>
      <c r="J87" s="67" t="n">
        <f aca="false">1-H87/'Loan Details'!$C$5</f>
        <v>0.5867234675</v>
      </c>
      <c r="K87" s="61" t="n">
        <f aca="false">INT((A87-1)/12)+1</f>
        <v>7</v>
      </c>
    </row>
    <row r="88" customFormat="false" ht="15" hidden="false" customHeight="false" outlineLevel="0" collapsed="false">
      <c r="A88" s="61" t="n">
        <v>82</v>
      </c>
      <c r="B88" s="62" t="n">
        <f aca="false">IF(C88&gt;0.005,EDATE('Loan Details'!$C$8,A88-1),"")</f>
        <v>48796</v>
      </c>
      <c r="C88" s="63" t="n">
        <f aca="false">H87</f>
        <v>1653106.13</v>
      </c>
      <c r="D88" s="64" t="n">
        <f aca="false">IF(C88&gt;0.005,MIN('Loan Details'!$C$18,ROUND(C88*(1+'Loan Details'!$C$17),2)),0)</f>
        <v>34713</v>
      </c>
      <c r="E88" s="63" t="n">
        <f aca="false">IF(C88&gt;0.005,ROUND(C88*'Loan Details'!$C$17,2),0)</f>
        <v>11709.5</v>
      </c>
      <c r="F88" s="63" t="n">
        <f aca="false">D88-E88</f>
        <v>23003.5</v>
      </c>
      <c r="G88" s="65" t="n">
        <f aca="false">IF(C88&gt;0.005,MIN(MAX(0,C88-F88),SUMIF(Prepayments!$D$5:$D$34,A88,Prepayments!$C$5:$C$34)+IF(AND('Loan Details'!$C$9&gt;0,MONTH(B88)='Loan Details'!$C$19,K88&gt;='Loan Details'!$C$11),'Loan Details'!$C$9,0)+'Loan Details'!$C$12),0)</f>
        <v>0</v>
      </c>
      <c r="H88" s="63" t="n">
        <f aca="false">MAX(0,ROUND(C88-F88-G88,2))</f>
        <v>1630102.63</v>
      </c>
      <c r="I88" s="66" t="n">
        <f aca="false">SUM($E$7:E88)</f>
        <v>1676568.63</v>
      </c>
      <c r="J88" s="67" t="n">
        <f aca="false">1-H88/'Loan Details'!$C$5</f>
        <v>0.5924743425</v>
      </c>
      <c r="K88" s="61" t="n">
        <f aca="false">INT((A88-1)/12)+1</f>
        <v>7</v>
      </c>
    </row>
    <row r="89" customFormat="false" ht="15" hidden="false" customHeight="false" outlineLevel="0" collapsed="false">
      <c r="A89" s="61" t="n">
        <v>83</v>
      </c>
      <c r="B89" s="62" t="n">
        <f aca="false">IF(C89&gt;0.005,EDATE('Loan Details'!$C$8,A89-1),"")</f>
        <v>48827</v>
      </c>
      <c r="C89" s="63" t="n">
        <f aca="false">H88</f>
        <v>1630102.63</v>
      </c>
      <c r="D89" s="64" t="n">
        <f aca="false">IF(C89&gt;0.005,MIN('Loan Details'!$C$18,ROUND(C89*(1+'Loan Details'!$C$17),2)),0)</f>
        <v>34713</v>
      </c>
      <c r="E89" s="63" t="n">
        <f aca="false">IF(C89&gt;0.005,ROUND(C89*'Loan Details'!$C$17,2),0)</f>
        <v>11546.56</v>
      </c>
      <c r="F89" s="63" t="n">
        <f aca="false">D89-E89</f>
        <v>23166.44</v>
      </c>
      <c r="G89" s="65" t="n">
        <f aca="false">IF(C89&gt;0.005,MIN(MAX(0,C89-F89),SUMIF(Prepayments!$D$5:$D$34,A89,Prepayments!$C$5:$C$34)+IF(AND('Loan Details'!$C$9&gt;0,MONTH(B89)='Loan Details'!$C$19,K89&gt;='Loan Details'!$C$11),'Loan Details'!$C$9,0)+'Loan Details'!$C$12),0)</f>
        <v>0</v>
      </c>
      <c r="H89" s="63" t="n">
        <f aca="false">MAX(0,ROUND(C89-F89-G89,2))</f>
        <v>1606936.19</v>
      </c>
      <c r="I89" s="66" t="n">
        <f aca="false">SUM($E$7:E89)</f>
        <v>1688115.19</v>
      </c>
      <c r="J89" s="67" t="n">
        <f aca="false">1-H89/'Loan Details'!$C$5</f>
        <v>0.5982659525</v>
      </c>
      <c r="K89" s="61" t="n">
        <f aca="false">INT((A89-1)/12)+1</f>
        <v>7</v>
      </c>
    </row>
    <row r="90" customFormat="false" ht="15" hidden="false" customHeight="false" outlineLevel="0" collapsed="false">
      <c r="A90" s="61" t="n">
        <v>84</v>
      </c>
      <c r="B90" s="62" t="n">
        <f aca="false">IF(C90&gt;0.005,EDATE('Loan Details'!$C$8,A90-1),"")</f>
        <v>48857</v>
      </c>
      <c r="C90" s="63" t="n">
        <f aca="false">H89</f>
        <v>1606936.19</v>
      </c>
      <c r="D90" s="64" t="n">
        <f aca="false">IF(C90&gt;0.005,MIN('Loan Details'!$C$18,ROUND(C90*(1+'Loan Details'!$C$17),2)),0)</f>
        <v>34713</v>
      </c>
      <c r="E90" s="63" t="n">
        <f aca="false">IF(C90&gt;0.005,ROUND(C90*'Loan Details'!$C$17,2),0)</f>
        <v>11382.46</v>
      </c>
      <c r="F90" s="63" t="n">
        <f aca="false">D90-E90</f>
        <v>23330.54</v>
      </c>
      <c r="G90" s="65" t="n">
        <f aca="false">IF(C90&gt;0.005,MIN(MAX(0,C90-F90),SUMIF(Prepayments!$D$5:$D$34,A90,Prepayments!$C$5:$C$34)+IF(AND('Loan Details'!$C$9&gt;0,MONTH(B90)='Loan Details'!$C$19,K90&gt;='Loan Details'!$C$11),'Loan Details'!$C$9,0)+'Loan Details'!$C$12),0)</f>
        <v>0</v>
      </c>
      <c r="H90" s="63" t="n">
        <f aca="false">MAX(0,ROUND(C90-F90-G90,2))</f>
        <v>1583605.65</v>
      </c>
      <c r="I90" s="66" t="n">
        <f aca="false">SUM($E$7:E90)</f>
        <v>1699497.65</v>
      </c>
      <c r="J90" s="67" t="n">
        <f aca="false">1-H90/'Loan Details'!$C$5</f>
        <v>0.6040985875</v>
      </c>
      <c r="K90" s="61" t="n">
        <f aca="false">INT((A90-1)/12)+1</f>
        <v>7</v>
      </c>
    </row>
    <row r="91" customFormat="false" ht="15" hidden="false" customHeight="false" outlineLevel="0" collapsed="false">
      <c r="A91" s="61" t="n">
        <v>85</v>
      </c>
      <c r="B91" s="62" t="n">
        <f aca="false">IF(C91&gt;0.005,EDATE('Loan Details'!$C$8,A91-1),"")</f>
        <v>48888</v>
      </c>
      <c r="C91" s="63" t="n">
        <f aca="false">H90</f>
        <v>1583605.65</v>
      </c>
      <c r="D91" s="64" t="n">
        <f aca="false">IF(C91&gt;0.005,MIN('Loan Details'!$C$18,ROUND(C91*(1+'Loan Details'!$C$17),2)),0)</f>
        <v>34713</v>
      </c>
      <c r="E91" s="63" t="n">
        <f aca="false">IF(C91&gt;0.005,ROUND(C91*'Loan Details'!$C$17,2),0)</f>
        <v>11217.21</v>
      </c>
      <c r="F91" s="63" t="n">
        <f aca="false">D91-E91</f>
        <v>23495.79</v>
      </c>
      <c r="G91" s="65" t="n">
        <f aca="false">IF(C91&gt;0.005,MIN(MAX(0,C91-F91),SUMIF(Prepayments!$D$5:$D$34,A91,Prepayments!$C$5:$C$34)+IF(AND('Loan Details'!$C$9&gt;0,MONTH(B91)='Loan Details'!$C$19,K91&gt;='Loan Details'!$C$11),'Loan Details'!$C$9,0)+'Loan Details'!$C$12),0)</f>
        <v>0</v>
      </c>
      <c r="H91" s="63" t="n">
        <f aca="false">MAX(0,ROUND(C91-F91-G91,2))</f>
        <v>1560109.86</v>
      </c>
      <c r="I91" s="66" t="n">
        <f aca="false">SUM($E$7:E91)</f>
        <v>1710714.86</v>
      </c>
      <c r="J91" s="67" t="n">
        <f aca="false">1-H91/'Loan Details'!$C$5</f>
        <v>0.609972535</v>
      </c>
      <c r="K91" s="61" t="n">
        <f aca="false">INT((A91-1)/12)+1</f>
        <v>8</v>
      </c>
    </row>
    <row r="92" customFormat="false" ht="15" hidden="false" customHeight="false" outlineLevel="0" collapsed="false">
      <c r="A92" s="61" t="n">
        <v>86</v>
      </c>
      <c r="B92" s="62" t="n">
        <f aca="false">IF(C92&gt;0.005,EDATE('Loan Details'!$C$8,A92-1),"")</f>
        <v>48918</v>
      </c>
      <c r="C92" s="63" t="n">
        <f aca="false">H91</f>
        <v>1560109.86</v>
      </c>
      <c r="D92" s="64" t="n">
        <f aca="false">IF(C92&gt;0.005,MIN('Loan Details'!$C$18,ROUND(C92*(1+'Loan Details'!$C$17),2)),0)</f>
        <v>34713</v>
      </c>
      <c r="E92" s="63" t="n">
        <f aca="false">IF(C92&gt;0.005,ROUND(C92*'Loan Details'!$C$17,2),0)</f>
        <v>11050.78</v>
      </c>
      <c r="F92" s="63" t="n">
        <f aca="false">D92-E92</f>
        <v>23662.22</v>
      </c>
      <c r="G92" s="65" t="n">
        <f aca="false">IF(C92&gt;0.005,MIN(MAX(0,C92-F92),SUMIF(Prepayments!$D$5:$D$34,A92,Prepayments!$C$5:$C$34)+IF(AND('Loan Details'!$C$9&gt;0,MONTH(B92)='Loan Details'!$C$19,K92&gt;='Loan Details'!$C$11),'Loan Details'!$C$9,0)+'Loan Details'!$C$12),0)</f>
        <v>0</v>
      </c>
      <c r="H92" s="63" t="n">
        <f aca="false">MAX(0,ROUND(C92-F92-G92,2))</f>
        <v>1536447.64</v>
      </c>
      <c r="I92" s="66" t="n">
        <f aca="false">SUM($E$7:E92)</f>
        <v>1721765.64</v>
      </c>
      <c r="J92" s="67" t="n">
        <f aca="false">1-H92/'Loan Details'!$C$5</f>
        <v>0.61588809</v>
      </c>
      <c r="K92" s="61" t="n">
        <f aca="false">INT((A92-1)/12)+1</f>
        <v>8</v>
      </c>
    </row>
    <row r="93" customFormat="false" ht="15" hidden="false" customHeight="false" outlineLevel="0" collapsed="false">
      <c r="A93" s="61" t="n">
        <v>87</v>
      </c>
      <c r="B93" s="62" t="n">
        <f aca="false">IF(C93&gt;0.005,EDATE('Loan Details'!$C$8,A93-1),"")</f>
        <v>48949</v>
      </c>
      <c r="C93" s="63" t="n">
        <f aca="false">H92</f>
        <v>1536447.64</v>
      </c>
      <c r="D93" s="64" t="n">
        <f aca="false">IF(C93&gt;0.005,MIN('Loan Details'!$C$18,ROUND(C93*(1+'Loan Details'!$C$17),2)),0)</f>
        <v>34713</v>
      </c>
      <c r="E93" s="63" t="n">
        <f aca="false">IF(C93&gt;0.005,ROUND(C93*'Loan Details'!$C$17,2),0)</f>
        <v>10883.17</v>
      </c>
      <c r="F93" s="63" t="n">
        <f aca="false">D93-E93</f>
        <v>23829.83</v>
      </c>
      <c r="G93" s="65" t="n">
        <f aca="false">IF(C93&gt;0.005,MIN(MAX(0,C93-F93),SUMIF(Prepayments!$D$5:$D$34,A93,Prepayments!$C$5:$C$34)+IF(AND('Loan Details'!$C$9&gt;0,MONTH(B93)='Loan Details'!$C$19,K93&gt;='Loan Details'!$C$11),'Loan Details'!$C$9,0)+'Loan Details'!$C$12),0)</f>
        <v>0</v>
      </c>
      <c r="H93" s="63" t="n">
        <f aca="false">MAX(0,ROUND(C93-F93-G93,2))</f>
        <v>1512617.81</v>
      </c>
      <c r="I93" s="66" t="n">
        <f aca="false">SUM($E$7:E93)</f>
        <v>1732648.81</v>
      </c>
      <c r="J93" s="67" t="n">
        <f aca="false">1-H93/'Loan Details'!$C$5</f>
        <v>0.6218455475</v>
      </c>
      <c r="K93" s="61" t="n">
        <f aca="false">INT((A93-1)/12)+1</f>
        <v>8</v>
      </c>
    </row>
    <row r="94" customFormat="false" ht="15" hidden="false" customHeight="false" outlineLevel="0" collapsed="false">
      <c r="A94" s="61" t="n">
        <v>88</v>
      </c>
      <c r="B94" s="62" t="n">
        <f aca="false">IF(C94&gt;0.005,EDATE('Loan Details'!$C$8,A94-1),"")</f>
        <v>48980</v>
      </c>
      <c r="C94" s="63" t="n">
        <f aca="false">H93</f>
        <v>1512617.81</v>
      </c>
      <c r="D94" s="64" t="n">
        <f aca="false">IF(C94&gt;0.005,MIN('Loan Details'!$C$18,ROUND(C94*(1+'Loan Details'!$C$17),2)),0)</f>
        <v>34713</v>
      </c>
      <c r="E94" s="63" t="n">
        <f aca="false">IF(C94&gt;0.005,ROUND(C94*'Loan Details'!$C$17,2),0)</f>
        <v>10714.38</v>
      </c>
      <c r="F94" s="63" t="n">
        <f aca="false">D94-E94</f>
        <v>23998.62</v>
      </c>
      <c r="G94" s="65" t="n">
        <f aca="false">IF(C94&gt;0.005,MIN(MAX(0,C94-F94),SUMIF(Prepayments!$D$5:$D$34,A94,Prepayments!$C$5:$C$34)+IF(AND('Loan Details'!$C$9&gt;0,MONTH(B94)='Loan Details'!$C$19,K94&gt;='Loan Details'!$C$11),'Loan Details'!$C$9,0)+'Loan Details'!$C$12),0)</f>
        <v>0</v>
      </c>
      <c r="H94" s="63" t="n">
        <f aca="false">MAX(0,ROUND(C94-F94-G94,2))</f>
        <v>1488619.19</v>
      </c>
      <c r="I94" s="66" t="n">
        <f aca="false">SUM($E$7:E94)</f>
        <v>1743363.19</v>
      </c>
      <c r="J94" s="67" t="n">
        <f aca="false">1-H94/'Loan Details'!$C$5</f>
        <v>0.6278452025</v>
      </c>
      <c r="K94" s="61" t="n">
        <f aca="false">INT((A94-1)/12)+1</f>
        <v>8</v>
      </c>
    </row>
    <row r="95" customFormat="false" ht="15" hidden="false" customHeight="false" outlineLevel="0" collapsed="false">
      <c r="A95" s="61" t="n">
        <v>89</v>
      </c>
      <c r="B95" s="62" t="n">
        <f aca="false">IF(C95&gt;0.005,EDATE('Loan Details'!$C$8,A95-1),"")</f>
        <v>49008</v>
      </c>
      <c r="C95" s="63" t="n">
        <f aca="false">H94</f>
        <v>1488619.19</v>
      </c>
      <c r="D95" s="64" t="n">
        <f aca="false">IF(C95&gt;0.005,MIN('Loan Details'!$C$18,ROUND(C95*(1+'Loan Details'!$C$17),2)),0)</f>
        <v>34713</v>
      </c>
      <c r="E95" s="63" t="n">
        <f aca="false">IF(C95&gt;0.005,ROUND(C95*'Loan Details'!$C$17,2),0)</f>
        <v>10544.39</v>
      </c>
      <c r="F95" s="63" t="n">
        <f aca="false">D95-E95</f>
        <v>24168.61</v>
      </c>
      <c r="G95" s="65" t="n">
        <f aca="false">IF(C95&gt;0.005,MIN(MAX(0,C95-F95),SUMIF(Prepayments!$D$5:$D$34,A95,Prepayments!$C$5:$C$34)+IF(AND('Loan Details'!$C$9&gt;0,MONTH(B95)='Loan Details'!$C$19,K95&gt;='Loan Details'!$C$11),'Loan Details'!$C$9,0)+'Loan Details'!$C$12),0)</f>
        <v>100000</v>
      </c>
      <c r="H95" s="63" t="n">
        <f aca="false">MAX(0,ROUND(C95-F95-G95,2))</f>
        <v>1364450.58</v>
      </c>
      <c r="I95" s="66" t="n">
        <f aca="false">SUM($E$7:E95)</f>
        <v>1753907.58</v>
      </c>
      <c r="J95" s="67" t="n">
        <f aca="false">1-H95/'Loan Details'!$C$5</f>
        <v>0.658887355</v>
      </c>
      <c r="K95" s="61" t="n">
        <f aca="false">INT((A95-1)/12)+1</f>
        <v>8</v>
      </c>
    </row>
    <row r="96" customFormat="false" ht="15" hidden="false" customHeight="false" outlineLevel="0" collapsed="false">
      <c r="A96" s="61" t="n">
        <v>90</v>
      </c>
      <c r="B96" s="62" t="n">
        <f aca="false">IF(C96&gt;0.005,EDATE('Loan Details'!$C$8,A96-1),"")</f>
        <v>49039</v>
      </c>
      <c r="C96" s="63" t="n">
        <f aca="false">H95</f>
        <v>1364450.58</v>
      </c>
      <c r="D96" s="64" t="n">
        <f aca="false">IF(C96&gt;0.005,MIN('Loan Details'!$C$18,ROUND(C96*(1+'Loan Details'!$C$17),2)),0)</f>
        <v>34713</v>
      </c>
      <c r="E96" s="63" t="n">
        <f aca="false">IF(C96&gt;0.005,ROUND(C96*'Loan Details'!$C$17,2),0)</f>
        <v>9664.86</v>
      </c>
      <c r="F96" s="63" t="n">
        <f aca="false">D96-E96</f>
        <v>25048.14</v>
      </c>
      <c r="G96" s="65" t="n">
        <f aca="false">IF(C96&gt;0.005,MIN(MAX(0,C96-F96),SUMIF(Prepayments!$D$5:$D$34,A96,Prepayments!$C$5:$C$34)+IF(AND('Loan Details'!$C$9&gt;0,MONTH(B96)='Loan Details'!$C$19,K96&gt;='Loan Details'!$C$11),'Loan Details'!$C$9,0)+'Loan Details'!$C$12),0)</f>
        <v>0</v>
      </c>
      <c r="H96" s="63" t="n">
        <f aca="false">MAX(0,ROUND(C96-F96-G96,2))</f>
        <v>1339402.44</v>
      </c>
      <c r="I96" s="66" t="n">
        <f aca="false">SUM($E$7:E96)</f>
        <v>1763572.44</v>
      </c>
      <c r="J96" s="67" t="n">
        <f aca="false">1-H96/'Loan Details'!$C$5</f>
        <v>0.66514939</v>
      </c>
      <c r="K96" s="61" t="n">
        <f aca="false">INT((A96-1)/12)+1</f>
        <v>8</v>
      </c>
    </row>
    <row r="97" customFormat="false" ht="15" hidden="false" customHeight="false" outlineLevel="0" collapsed="false">
      <c r="A97" s="61" t="n">
        <v>91</v>
      </c>
      <c r="B97" s="62" t="n">
        <f aca="false">IF(C97&gt;0.005,EDATE('Loan Details'!$C$8,A97-1),"")</f>
        <v>49069</v>
      </c>
      <c r="C97" s="63" t="n">
        <f aca="false">H96</f>
        <v>1339402.44</v>
      </c>
      <c r="D97" s="64" t="n">
        <f aca="false">IF(C97&gt;0.005,MIN('Loan Details'!$C$18,ROUND(C97*(1+'Loan Details'!$C$17),2)),0)</f>
        <v>34713</v>
      </c>
      <c r="E97" s="63" t="n">
        <f aca="false">IF(C97&gt;0.005,ROUND(C97*'Loan Details'!$C$17,2),0)</f>
        <v>9487.43</v>
      </c>
      <c r="F97" s="63" t="n">
        <f aca="false">D97-E97</f>
        <v>25225.57</v>
      </c>
      <c r="G97" s="65" t="n">
        <f aca="false">IF(C97&gt;0.005,MIN(MAX(0,C97-F97),SUMIF(Prepayments!$D$5:$D$34,A97,Prepayments!$C$5:$C$34)+IF(AND('Loan Details'!$C$9&gt;0,MONTH(B97)='Loan Details'!$C$19,K97&gt;='Loan Details'!$C$11),'Loan Details'!$C$9,0)+'Loan Details'!$C$12),0)</f>
        <v>0</v>
      </c>
      <c r="H97" s="63" t="n">
        <f aca="false">MAX(0,ROUND(C97-F97-G97,2))</f>
        <v>1314176.87</v>
      </c>
      <c r="I97" s="66" t="n">
        <f aca="false">SUM($E$7:E97)</f>
        <v>1773059.87</v>
      </c>
      <c r="J97" s="67" t="n">
        <f aca="false">1-H97/'Loan Details'!$C$5</f>
        <v>0.6714557825</v>
      </c>
      <c r="K97" s="61" t="n">
        <f aca="false">INT((A97-1)/12)+1</f>
        <v>8</v>
      </c>
    </row>
    <row r="98" customFormat="false" ht="15" hidden="false" customHeight="false" outlineLevel="0" collapsed="false">
      <c r="A98" s="61" t="n">
        <v>92</v>
      </c>
      <c r="B98" s="62" t="n">
        <f aca="false">IF(C98&gt;0.005,EDATE('Loan Details'!$C$8,A98-1),"")</f>
        <v>49100</v>
      </c>
      <c r="C98" s="63" t="n">
        <f aca="false">H97</f>
        <v>1314176.87</v>
      </c>
      <c r="D98" s="64" t="n">
        <f aca="false">IF(C98&gt;0.005,MIN('Loan Details'!$C$18,ROUND(C98*(1+'Loan Details'!$C$17),2)),0)</f>
        <v>34713</v>
      </c>
      <c r="E98" s="63" t="n">
        <f aca="false">IF(C98&gt;0.005,ROUND(C98*'Loan Details'!$C$17,2),0)</f>
        <v>9308.75</v>
      </c>
      <c r="F98" s="63" t="n">
        <f aca="false">D98-E98</f>
        <v>25404.25</v>
      </c>
      <c r="G98" s="65" t="n">
        <f aca="false">IF(C98&gt;0.005,MIN(MAX(0,C98-F98),SUMIF(Prepayments!$D$5:$D$34,A98,Prepayments!$C$5:$C$34)+IF(AND('Loan Details'!$C$9&gt;0,MONTH(B98)='Loan Details'!$C$19,K98&gt;='Loan Details'!$C$11),'Loan Details'!$C$9,0)+'Loan Details'!$C$12),0)</f>
        <v>0</v>
      </c>
      <c r="H98" s="63" t="n">
        <f aca="false">MAX(0,ROUND(C98-F98-G98,2))</f>
        <v>1288772.62</v>
      </c>
      <c r="I98" s="66" t="n">
        <f aca="false">SUM($E$7:E98)</f>
        <v>1782368.62</v>
      </c>
      <c r="J98" s="67" t="n">
        <f aca="false">1-H98/'Loan Details'!$C$5</f>
        <v>0.677806845</v>
      </c>
      <c r="K98" s="61" t="n">
        <f aca="false">INT((A98-1)/12)+1</f>
        <v>8</v>
      </c>
    </row>
    <row r="99" customFormat="false" ht="15" hidden="false" customHeight="false" outlineLevel="0" collapsed="false">
      <c r="A99" s="61" t="n">
        <v>93</v>
      </c>
      <c r="B99" s="62" t="n">
        <f aca="false">IF(C99&gt;0.005,EDATE('Loan Details'!$C$8,A99-1),"")</f>
        <v>49130</v>
      </c>
      <c r="C99" s="63" t="n">
        <f aca="false">H98</f>
        <v>1288772.62</v>
      </c>
      <c r="D99" s="64" t="n">
        <f aca="false">IF(C99&gt;0.005,MIN('Loan Details'!$C$18,ROUND(C99*(1+'Loan Details'!$C$17),2)),0)</f>
        <v>34713</v>
      </c>
      <c r="E99" s="63" t="n">
        <f aca="false">IF(C99&gt;0.005,ROUND(C99*'Loan Details'!$C$17,2),0)</f>
        <v>9128.81</v>
      </c>
      <c r="F99" s="63" t="n">
        <f aca="false">D99-E99</f>
        <v>25584.19</v>
      </c>
      <c r="G99" s="65" t="n">
        <f aca="false">IF(C99&gt;0.005,MIN(MAX(0,C99-F99),SUMIF(Prepayments!$D$5:$D$34,A99,Prepayments!$C$5:$C$34)+IF(AND('Loan Details'!$C$9&gt;0,MONTH(B99)='Loan Details'!$C$19,K99&gt;='Loan Details'!$C$11),'Loan Details'!$C$9,0)+'Loan Details'!$C$12),0)</f>
        <v>0</v>
      </c>
      <c r="H99" s="63" t="n">
        <f aca="false">MAX(0,ROUND(C99-F99-G99,2))</f>
        <v>1263188.43</v>
      </c>
      <c r="I99" s="66" t="n">
        <f aca="false">SUM($E$7:E99)</f>
        <v>1791497.43</v>
      </c>
      <c r="J99" s="67" t="n">
        <f aca="false">1-H99/'Loan Details'!$C$5</f>
        <v>0.6842028925</v>
      </c>
      <c r="K99" s="61" t="n">
        <f aca="false">INT((A99-1)/12)+1</f>
        <v>8</v>
      </c>
    </row>
    <row r="100" customFormat="false" ht="15" hidden="false" customHeight="false" outlineLevel="0" collapsed="false">
      <c r="A100" s="61" t="n">
        <v>94</v>
      </c>
      <c r="B100" s="62" t="n">
        <f aca="false">IF(C100&gt;0.005,EDATE('Loan Details'!$C$8,A100-1),"")</f>
        <v>49161</v>
      </c>
      <c r="C100" s="63" t="n">
        <f aca="false">H99</f>
        <v>1263188.43</v>
      </c>
      <c r="D100" s="64" t="n">
        <f aca="false">IF(C100&gt;0.005,MIN('Loan Details'!$C$18,ROUND(C100*(1+'Loan Details'!$C$17),2)),0)</f>
        <v>34713</v>
      </c>
      <c r="E100" s="63" t="n">
        <f aca="false">IF(C100&gt;0.005,ROUND(C100*'Loan Details'!$C$17,2),0)</f>
        <v>8947.58</v>
      </c>
      <c r="F100" s="63" t="n">
        <f aca="false">D100-E100</f>
        <v>25765.42</v>
      </c>
      <c r="G100" s="65" t="n">
        <f aca="false">IF(C100&gt;0.005,MIN(MAX(0,C100-F100),SUMIF(Prepayments!$D$5:$D$34,A100,Prepayments!$C$5:$C$34)+IF(AND('Loan Details'!$C$9&gt;0,MONTH(B100)='Loan Details'!$C$19,K100&gt;='Loan Details'!$C$11),'Loan Details'!$C$9,0)+'Loan Details'!$C$12),0)</f>
        <v>0</v>
      </c>
      <c r="H100" s="63" t="n">
        <f aca="false">MAX(0,ROUND(C100-F100-G100,2))</f>
        <v>1237423.01</v>
      </c>
      <c r="I100" s="66" t="n">
        <f aca="false">SUM($E$7:E100)</f>
        <v>1800445.01</v>
      </c>
      <c r="J100" s="67" t="n">
        <f aca="false">1-H100/'Loan Details'!$C$5</f>
        <v>0.6906442475</v>
      </c>
      <c r="K100" s="61" t="n">
        <f aca="false">INT((A100-1)/12)+1</f>
        <v>8</v>
      </c>
    </row>
    <row r="101" customFormat="false" ht="15" hidden="false" customHeight="false" outlineLevel="0" collapsed="false">
      <c r="A101" s="61" t="n">
        <v>95</v>
      </c>
      <c r="B101" s="62" t="n">
        <f aca="false">IF(C101&gt;0.005,EDATE('Loan Details'!$C$8,A101-1),"")</f>
        <v>49192</v>
      </c>
      <c r="C101" s="63" t="n">
        <f aca="false">H100</f>
        <v>1237423.01</v>
      </c>
      <c r="D101" s="64" t="n">
        <f aca="false">IF(C101&gt;0.005,MIN('Loan Details'!$C$18,ROUND(C101*(1+'Loan Details'!$C$17),2)),0)</f>
        <v>34713</v>
      </c>
      <c r="E101" s="63" t="n">
        <f aca="false">IF(C101&gt;0.005,ROUND(C101*'Loan Details'!$C$17,2),0)</f>
        <v>8765.08</v>
      </c>
      <c r="F101" s="63" t="n">
        <f aca="false">D101-E101</f>
        <v>25947.92</v>
      </c>
      <c r="G101" s="65" t="n">
        <f aca="false">IF(C101&gt;0.005,MIN(MAX(0,C101-F101),SUMIF(Prepayments!$D$5:$D$34,A101,Prepayments!$C$5:$C$34)+IF(AND('Loan Details'!$C$9&gt;0,MONTH(B101)='Loan Details'!$C$19,K101&gt;='Loan Details'!$C$11),'Loan Details'!$C$9,0)+'Loan Details'!$C$12),0)</f>
        <v>0</v>
      </c>
      <c r="H101" s="63" t="n">
        <f aca="false">MAX(0,ROUND(C101-F101-G101,2))</f>
        <v>1211475.09</v>
      </c>
      <c r="I101" s="66" t="n">
        <f aca="false">SUM($E$7:E101)</f>
        <v>1809210.09</v>
      </c>
      <c r="J101" s="67" t="n">
        <f aca="false">1-H101/'Loan Details'!$C$5</f>
        <v>0.6971312275</v>
      </c>
      <c r="K101" s="61" t="n">
        <f aca="false">INT((A101-1)/12)+1</f>
        <v>8</v>
      </c>
    </row>
    <row r="102" customFormat="false" ht="15" hidden="false" customHeight="false" outlineLevel="0" collapsed="false">
      <c r="A102" s="61" t="n">
        <v>96</v>
      </c>
      <c r="B102" s="62" t="n">
        <f aca="false">IF(C102&gt;0.005,EDATE('Loan Details'!$C$8,A102-1),"")</f>
        <v>49222</v>
      </c>
      <c r="C102" s="63" t="n">
        <f aca="false">H101</f>
        <v>1211475.09</v>
      </c>
      <c r="D102" s="64" t="n">
        <f aca="false">IF(C102&gt;0.005,MIN('Loan Details'!$C$18,ROUND(C102*(1+'Loan Details'!$C$17),2)),0)</f>
        <v>34713</v>
      </c>
      <c r="E102" s="63" t="n">
        <f aca="false">IF(C102&gt;0.005,ROUND(C102*'Loan Details'!$C$17,2),0)</f>
        <v>8581.28</v>
      </c>
      <c r="F102" s="63" t="n">
        <f aca="false">D102-E102</f>
        <v>26131.72</v>
      </c>
      <c r="G102" s="65" t="n">
        <f aca="false">IF(C102&gt;0.005,MIN(MAX(0,C102-F102),SUMIF(Prepayments!$D$5:$D$34,A102,Prepayments!$C$5:$C$34)+IF(AND('Loan Details'!$C$9&gt;0,MONTH(B102)='Loan Details'!$C$19,K102&gt;='Loan Details'!$C$11),'Loan Details'!$C$9,0)+'Loan Details'!$C$12),0)</f>
        <v>0</v>
      </c>
      <c r="H102" s="63" t="n">
        <f aca="false">MAX(0,ROUND(C102-F102-G102,2))</f>
        <v>1185343.37</v>
      </c>
      <c r="I102" s="66" t="n">
        <f aca="false">SUM($E$7:E102)</f>
        <v>1817791.37</v>
      </c>
      <c r="J102" s="67" t="n">
        <f aca="false">1-H102/'Loan Details'!$C$5</f>
        <v>0.7036641575</v>
      </c>
      <c r="K102" s="61" t="n">
        <f aca="false">INT((A102-1)/12)+1</f>
        <v>8</v>
      </c>
    </row>
    <row r="103" customFormat="false" ht="15" hidden="false" customHeight="false" outlineLevel="0" collapsed="false">
      <c r="A103" s="61" t="n">
        <v>97</v>
      </c>
      <c r="B103" s="62" t="n">
        <f aca="false">IF(C103&gt;0.005,EDATE('Loan Details'!$C$8,A103-1),"")</f>
        <v>49253</v>
      </c>
      <c r="C103" s="63" t="n">
        <f aca="false">H102</f>
        <v>1185343.37</v>
      </c>
      <c r="D103" s="64" t="n">
        <f aca="false">IF(C103&gt;0.005,MIN('Loan Details'!$C$18,ROUND(C103*(1+'Loan Details'!$C$17),2)),0)</f>
        <v>34713</v>
      </c>
      <c r="E103" s="63" t="n">
        <f aca="false">IF(C103&gt;0.005,ROUND(C103*'Loan Details'!$C$17,2),0)</f>
        <v>8396.18</v>
      </c>
      <c r="F103" s="63" t="n">
        <f aca="false">D103-E103</f>
        <v>26316.82</v>
      </c>
      <c r="G103" s="65" t="n">
        <f aca="false">IF(C103&gt;0.005,MIN(MAX(0,C103-F103),SUMIF(Prepayments!$D$5:$D$34,A103,Prepayments!$C$5:$C$34)+IF(AND('Loan Details'!$C$9&gt;0,MONTH(B103)='Loan Details'!$C$19,K103&gt;='Loan Details'!$C$11),'Loan Details'!$C$9,0)+'Loan Details'!$C$12),0)</f>
        <v>0</v>
      </c>
      <c r="H103" s="63" t="n">
        <f aca="false">MAX(0,ROUND(C103-F103-G103,2))</f>
        <v>1159026.55</v>
      </c>
      <c r="I103" s="66" t="n">
        <f aca="false">SUM($E$7:E103)</f>
        <v>1826187.55</v>
      </c>
      <c r="J103" s="67" t="n">
        <f aca="false">1-H103/'Loan Details'!$C$5</f>
        <v>0.7102433625</v>
      </c>
      <c r="K103" s="61" t="n">
        <f aca="false">INT((A103-1)/12)+1</f>
        <v>9</v>
      </c>
    </row>
    <row r="104" customFormat="false" ht="15" hidden="false" customHeight="false" outlineLevel="0" collapsed="false">
      <c r="A104" s="61" t="n">
        <v>98</v>
      </c>
      <c r="B104" s="62" t="n">
        <f aca="false">IF(C104&gt;0.005,EDATE('Loan Details'!$C$8,A104-1),"")</f>
        <v>49283</v>
      </c>
      <c r="C104" s="63" t="n">
        <f aca="false">H103</f>
        <v>1159026.55</v>
      </c>
      <c r="D104" s="64" t="n">
        <f aca="false">IF(C104&gt;0.005,MIN('Loan Details'!$C$18,ROUND(C104*(1+'Loan Details'!$C$17),2)),0)</f>
        <v>34713</v>
      </c>
      <c r="E104" s="63" t="n">
        <f aca="false">IF(C104&gt;0.005,ROUND(C104*'Loan Details'!$C$17,2),0)</f>
        <v>8209.77</v>
      </c>
      <c r="F104" s="63" t="n">
        <f aca="false">D104-E104</f>
        <v>26503.23</v>
      </c>
      <c r="G104" s="65" t="n">
        <f aca="false">IF(C104&gt;0.005,MIN(MAX(0,C104-F104),SUMIF(Prepayments!$D$5:$D$34,A104,Prepayments!$C$5:$C$34)+IF(AND('Loan Details'!$C$9&gt;0,MONTH(B104)='Loan Details'!$C$19,K104&gt;='Loan Details'!$C$11),'Loan Details'!$C$9,0)+'Loan Details'!$C$12),0)</f>
        <v>0</v>
      </c>
      <c r="H104" s="63" t="n">
        <f aca="false">MAX(0,ROUND(C104-F104-G104,2))</f>
        <v>1132523.32</v>
      </c>
      <c r="I104" s="66" t="n">
        <f aca="false">SUM($E$7:E104)</f>
        <v>1834397.32</v>
      </c>
      <c r="J104" s="67" t="n">
        <f aca="false">1-H104/'Loan Details'!$C$5</f>
        <v>0.71686917</v>
      </c>
      <c r="K104" s="61" t="n">
        <f aca="false">INT((A104-1)/12)+1</f>
        <v>9</v>
      </c>
    </row>
    <row r="105" customFormat="false" ht="15" hidden="false" customHeight="false" outlineLevel="0" collapsed="false">
      <c r="A105" s="61" t="n">
        <v>99</v>
      </c>
      <c r="B105" s="62" t="n">
        <f aca="false">IF(C105&gt;0.005,EDATE('Loan Details'!$C$8,A105-1),"")</f>
        <v>49314</v>
      </c>
      <c r="C105" s="63" t="n">
        <f aca="false">H104</f>
        <v>1132523.32</v>
      </c>
      <c r="D105" s="64" t="n">
        <f aca="false">IF(C105&gt;0.005,MIN('Loan Details'!$C$18,ROUND(C105*(1+'Loan Details'!$C$17),2)),0)</f>
        <v>34713</v>
      </c>
      <c r="E105" s="63" t="n">
        <f aca="false">IF(C105&gt;0.005,ROUND(C105*'Loan Details'!$C$17,2),0)</f>
        <v>8022.04</v>
      </c>
      <c r="F105" s="63" t="n">
        <f aca="false">D105-E105</f>
        <v>26690.96</v>
      </c>
      <c r="G105" s="65" t="n">
        <f aca="false">IF(C105&gt;0.005,MIN(MAX(0,C105-F105),SUMIF(Prepayments!$D$5:$D$34,A105,Prepayments!$C$5:$C$34)+IF(AND('Loan Details'!$C$9&gt;0,MONTH(B105)='Loan Details'!$C$19,K105&gt;='Loan Details'!$C$11),'Loan Details'!$C$9,0)+'Loan Details'!$C$12),0)</f>
        <v>0</v>
      </c>
      <c r="H105" s="63" t="n">
        <f aca="false">MAX(0,ROUND(C105-F105-G105,2))</f>
        <v>1105832.36</v>
      </c>
      <c r="I105" s="66" t="n">
        <f aca="false">SUM($E$7:E105)</f>
        <v>1842419.36</v>
      </c>
      <c r="J105" s="67" t="n">
        <f aca="false">1-H105/'Loan Details'!$C$5</f>
        <v>0.72354191</v>
      </c>
      <c r="K105" s="61" t="n">
        <f aca="false">INT((A105-1)/12)+1</f>
        <v>9</v>
      </c>
    </row>
    <row r="106" customFormat="false" ht="15" hidden="false" customHeight="false" outlineLevel="0" collapsed="false">
      <c r="A106" s="61" t="n">
        <v>100</v>
      </c>
      <c r="B106" s="62" t="n">
        <f aca="false">IF(C106&gt;0.005,EDATE('Loan Details'!$C$8,A106-1),"")</f>
        <v>49345</v>
      </c>
      <c r="C106" s="63" t="n">
        <f aca="false">H105</f>
        <v>1105832.36</v>
      </c>
      <c r="D106" s="64" t="n">
        <f aca="false">IF(C106&gt;0.005,MIN('Loan Details'!$C$18,ROUND(C106*(1+'Loan Details'!$C$17),2)),0)</f>
        <v>34713</v>
      </c>
      <c r="E106" s="63" t="n">
        <f aca="false">IF(C106&gt;0.005,ROUND(C106*'Loan Details'!$C$17,2),0)</f>
        <v>7832.98</v>
      </c>
      <c r="F106" s="63" t="n">
        <f aca="false">D106-E106</f>
        <v>26880.02</v>
      </c>
      <c r="G106" s="65" t="n">
        <f aca="false">IF(C106&gt;0.005,MIN(MAX(0,C106-F106),SUMIF(Prepayments!$D$5:$D$34,A106,Prepayments!$C$5:$C$34)+IF(AND('Loan Details'!$C$9&gt;0,MONTH(B106)='Loan Details'!$C$19,K106&gt;='Loan Details'!$C$11),'Loan Details'!$C$9,0)+'Loan Details'!$C$12),0)</f>
        <v>0</v>
      </c>
      <c r="H106" s="63" t="n">
        <f aca="false">MAX(0,ROUND(C106-F106-G106,2))</f>
        <v>1078952.34</v>
      </c>
      <c r="I106" s="66" t="n">
        <f aca="false">SUM($E$7:E106)</f>
        <v>1850252.34</v>
      </c>
      <c r="J106" s="67" t="n">
        <f aca="false">1-H106/'Loan Details'!$C$5</f>
        <v>0.730261915</v>
      </c>
      <c r="K106" s="61" t="n">
        <f aca="false">INT((A106-1)/12)+1</f>
        <v>9</v>
      </c>
    </row>
    <row r="107" customFormat="false" ht="15" hidden="false" customHeight="false" outlineLevel="0" collapsed="false">
      <c r="A107" s="61" t="n">
        <v>101</v>
      </c>
      <c r="B107" s="62" t="n">
        <f aca="false">IF(C107&gt;0.005,EDATE('Loan Details'!$C$8,A107-1),"")</f>
        <v>49373</v>
      </c>
      <c r="C107" s="63" t="n">
        <f aca="false">H106</f>
        <v>1078952.34</v>
      </c>
      <c r="D107" s="64" t="n">
        <f aca="false">IF(C107&gt;0.005,MIN('Loan Details'!$C$18,ROUND(C107*(1+'Loan Details'!$C$17),2)),0)</f>
        <v>34713</v>
      </c>
      <c r="E107" s="63" t="n">
        <f aca="false">IF(C107&gt;0.005,ROUND(C107*'Loan Details'!$C$17,2),0)</f>
        <v>7642.58</v>
      </c>
      <c r="F107" s="63" t="n">
        <f aca="false">D107-E107</f>
        <v>27070.42</v>
      </c>
      <c r="G107" s="65" t="n">
        <f aca="false">IF(C107&gt;0.005,MIN(MAX(0,C107-F107),SUMIF(Prepayments!$D$5:$D$34,A107,Prepayments!$C$5:$C$34)+IF(AND('Loan Details'!$C$9&gt;0,MONTH(B107)='Loan Details'!$C$19,K107&gt;='Loan Details'!$C$11),'Loan Details'!$C$9,0)+'Loan Details'!$C$12),0)</f>
        <v>100000</v>
      </c>
      <c r="H107" s="63" t="n">
        <f aca="false">MAX(0,ROUND(C107-F107-G107,2))</f>
        <v>951881.92</v>
      </c>
      <c r="I107" s="66" t="n">
        <f aca="false">SUM($E$7:E107)</f>
        <v>1857894.92</v>
      </c>
      <c r="J107" s="67" t="n">
        <f aca="false">1-H107/'Loan Details'!$C$5</f>
        <v>0.76202952</v>
      </c>
      <c r="K107" s="61" t="n">
        <f aca="false">INT((A107-1)/12)+1</f>
        <v>9</v>
      </c>
    </row>
    <row r="108" customFormat="false" ht="15" hidden="false" customHeight="false" outlineLevel="0" collapsed="false">
      <c r="A108" s="61" t="n">
        <v>102</v>
      </c>
      <c r="B108" s="62" t="n">
        <f aca="false">IF(C108&gt;0.005,EDATE('Loan Details'!$C$8,A108-1),"")</f>
        <v>49404</v>
      </c>
      <c r="C108" s="63" t="n">
        <f aca="false">H107</f>
        <v>951881.92</v>
      </c>
      <c r="D108" s="64" t="n">
        <f aca="false">IF(C108&gt;0.005,MIN('Loan Details'!$C$18,ROUND(C108*(1+'Loan Details'!$C$17),2)),0)</f>
        <v>34713</v>
      </c>
      <c r="E108" s="63" t="n">
        <f aca="false">IF(C108&gt;0.005,ROUND(C108*'Loan Details'!$C$17,2),0)</f>
        <v>6742.5</v>
      </c>
      <c r="F108" s="63" t="n">
        <f aca="false">D108-E108</f>
        <v>27970.5</v>
      </c>
      <c r="G108" s="65" t="n">
        <f aca="false">IF(C108&gt;0.005,MIN(MAX(0,C108-F108),SUMIF(Prepayments!$D$5:$D$34,A108,Prepayments!$C$5:$C$34)+IF(AND('Loan Details'!$C$9&gt;0,MONTH(B108)='Loan Details'!$C$19,K108&gt;='Loan Details'!$C$11),'Loan Details'!$C$9,0)+'Loan Details'!$C$12),0)</f>
        <v>0</v>
      </c>
      <c r="H108" s="63" t="n">
        <f aca="false">MAX(0,ROUND(C108-F108-G108,2))</f>
        <v>923911.42</v>
      </c>
      <c r="I108" s="66" t="n">
        <f aca="false">SUM($E$7:E108)</f>
        <v>1864637.42</v>
      </c>
      <c r="J108" s="67" t="n">
        <f aca="false">1-H108/'Loan Details'!$C$5</f>
        <v>0.769022145</v>
      </c>
      <c r="K108" s="61" t="n">
        <f aca="false">INT((A108-1)/12)+1</f>
        <v>9</v>
      </c>
    </row>
    <row r="109" customFormat="false" ht="15" hidden="false" customHeight="false" outlineLevel="0" collapsed="false">
      <c r="A109" s="61" t="n">
        <v>103</v>
      </c>
      <c r="B109" s="62" t="n">
        <f aca="false">IF(C109&gt;0.005,EDATE('Loan Details'!$C$8,A109-1),"")</f>
        <v>49434</v>
      </c>
      <c r="C109" s="63" t="n">
        <f aca="false">H108</f>
        <v>923911.42</v>
      </c>
      <c r="D109" s="64" t="n">
        <f aca="false">IF(C109&gt;0.005,MIN('Loan Details'!$C$18,ROUND(C109*(1+'Loan Details'!$C$17),2)),0)</f>
        <v>34713</v>
      </c>
      <c r="E109" s="63" t="n">
        <f aca="false">IF(C109&gt;0.005,ROUND(C109*'Loan Details'!$C$17,2),0)</f>
        <v>6544.37</v>
      </c>
      <c r="F109" s="63" t="n">
        <f aca="false">D109-E109</f>
        <v>28168.63</v>
      </c>
      <c r="G109" s="65" t="n">
        <f aca="false">IF(C109&gt;0.005,MIN(MAX(0,C109-F109),SUMIF(Prepayments!$D$5:$D$34,A109,Prepayments!$C$5:$C$34)+IF(AND('Loan Details'!$C$9&gt;0,MONTH(B109)='Loan Details'!$C$19,K109&gt;='Loan Details'!$C$11),'Loan Details'!$C$9,0)+'Loan Details'!$C$12),0)</f>
        <v>0</v>
      </c>
      <c r="H109" s="63" t="n">
        <f aca="false">MAX(0,ROUND(C109-F109-G109,2))</f>
        <v>895742.79</v>
      </c>
      <c r="I109" s="66" t="n">
        <f aca="false">SUM($E$7:E109)</f>
        <v>1871181.79</v>
      </c>
      <c r="J109" s="67" t="n">
        <f aca="false">1-H109/'Loan Details'!$C$5</f>
        <v>0.7760643025</v>
      </c>
      <c r="K109" s="61" t="n">
        <f aca="false">INT((A109-1)/12)+1</f>
        <v>9</v>
      </c>
    </row>
    <row r="110" customFormat="false" ht="15" hidden="false" customHeight="false" outlineLevel="0" collapsed="false">
      <c r="A110" s="61" t="n">
        <v>104</v>
      </c>
      <c r="B110" s="62" t="n">
        <f aca="false">IF(C110&gt;0.005,EDATE('Loan Details'!$C$8,A110-1),"")</f>
        <v>49465</v>
      </c>
      <c r="C110" s="63" t="n">
        <f aca="false">H109</f>
        <v>895742.79</v>
      </c>
      <c r="D110" s="64" t="n">
        <f aca="false">IF(C110&gt;0.005,MIN('Loan Details'!$C$18,ROUND(C110*(1+'Loan Details'!$C$17),2)),0)</f>
        <v>34713</v>
      </c>
      <c r="E110" s="63" t="n">
        <f aca="false">IF(C110&gt;0.005,ROUND(C110*'Loan Details'!$C$17,2),0)</f>
        <v>6344.84</v>
      </c>
      <c r="F110" s="63" t="n">
        <f aca="false">D110-E110</f>
        <v>28368.16</v>
      </c>
      <c r="G110" s="65" t="n">
        <f aca="false">IF(C110&gt;0.005,MIN(MAX(0,C110-F110),SUMIF(Prepayments!$D$5:$D$34,A110,Prepayments!$C$5:$C$34)+IF(AND('Loan Details'!$C$9&gt;0,MONTH(B110)='Loan Details'!$C$19,K110&gt;='Loan Details'!$C$11),'Loan Details'!$C$9,0)+'Loan Details'!$C$12),0)</f>
        <v>0</v>
      </c>
      <c r="H110" s="63" t="n">
        <f aca="false">MAX(0,ROUND(C110-F110-G110,2))</f>
        <v>867374.63</v>
      </c>
      <c r="I110" s="66" t="n">
        <f aca="false">SUM($E$7:E110)</f>
        <v>1877526.63</v>
      </c>
      <c r="J110" s="67" t="n">
        <f aca="false">1-H110/'Loan Details'!$C$5</f>
        <v>0.7831563425</v>
      </c>
      <c r="K110" s="61" t="n">
        <f aca="false">INT((A110-1)/12)+1</f>
        <v>9</v>
      </c>
    </row>
    <row r="111" customFormat="false" ht="15" hidden="false" customHeight="false" outlineLevel="0" collapsed="false">
      <c r="A111" s="61" t="n">
        <v>105</v>
      </c>
      <c r="B111" s="62" t="n">
        <f aca="false">IF(C111&gt;0.005,EDATE('Loan Details'!$C$8,A111-1),"")</f>
        <v>49495</v>
      </c>
      <c r="C111" s="63" t="n">
        <f aca="false">H110</f>
        <v>867374.63</v>
      </c>
      <c r="D111" s="64" t="n">
        <f aca="false">IF(C111&gt;0.005,MIN('Loan Details'!$C$18,ROUND(C111*(1+'Loan Details'!$C$17),2)),0)</f>
        <v>34713</v>
      </c>
      <c r="E111" s="63" t="n">
        <f aca="false">IF(C111&gt;0.005,ROUND(C111*'Loan Details'!$C$17,2),0)</f>
        <v>6143.9</v>
      </c>
      <c r="F111" s="63" t="n">
        <f aca="false">D111-E111</f>
        <v>28569.1</v>
      </c>
      <c r="G111" s="65" t="n">
        <f aca="false">IF(C111&gt;0.005,MIN(MAX(0,C111-F111),SUMIF(Prepayments!$D$5:$D$34,A111,Prepayments!$C$5:$C$34)+IF(AND('Loan Details'!$C$9&gt;0,MONTH(B111)='Loan Details'!$C$19,K111&gt;='Loan Details'!$C$11),'Loan Details'!$C$9,0)+'Loan Details'!$C$12),0)</f>
        <v>0</v>
      </c>
      <c r="H111" s="63" t="n">
        <f aca="false">MAX(0,ROUND(C111-F111-G111,2))</f>
        <v>838805.53</v>
      </c>
      <c r="I111" s="66" t="n">
        <f aca="false">SUM($E$7:E111)</f>
        <v>1883670.53</v>
      </c>
      <c r="J111" s="67" t="n">
        <f aca="false">1-H111/'Loan Details'!$C$5</f>
        <v>0.7902986175</v>
      </c>
      <c r="K111" s="61" t="n">
        <f aca="false">INT((A111-1)/12)+1</f>
        <v>9</v>
      </c>
    </row>
    <row r="112" customFormat="false" ht="15" hidden="false" customHeight="false" outlineLevel="0" collapsed="false">
      <c r="A112" s="61" t="n">
        <v>106</v>
      </c>
      <c r="B112" s="62" t="n">
        <f aca="false">IF(C112&gt;0.005,EDATE('Loan Details'!$C$8,A112-1),"")</f>
        <v>49526</v>
      </c>
      <c r="C112" s="63" t="n">
        <f aca="false">H111</f>
        <v>838805.53</v>
      </c>
      <c r="D112" s="64" t="n">
        <f aca="false">IF(C112&gt;0.005,MIN('Loan Details'!$C$18,ROUND(C112*(1+'Loan Details'!$C$17),2)),0)</f>
        <v>34713</v>
      </c>
      <c r="E112" s="63" t="n">
        <f aca="false">IF(C112&gt;0.005,ROUND(C112*'Loan Details'!$C$17,2),0)</f>
        <v>5941.54</v>
      </c>
      <c r="F112" s="63" t="n">
        <f aca="false">D112-E112</f>
        <v>28771.46</v>
      </c>
      <c r="G112" s="65" t="n">
        <f aca="false">IF(C112&gt;0.005,MIN(MAX(0,C112-F112),SUMIF(Prepayments!$D$5:$D$34,A112,Prepayments!$C$5:$C$34)+IF(AND('Loan Details'!$C$9&gt;0,MONTH(B112)='Loan Details'!$C$19,K112&gt;='Loan Details'!$C$11),'Loan Details'!$C$9,0)+'Loan Details'!$C$12),0)</f>
        <v>0</v>
      </c>
      <c r="H112" s="63" t="n">
        <f aca="false">MAX(0,ROUND(C112-F112-G112,2))</f>
        <v>810034.07</v>
      </c>
      <c r="I112" s="66" t="n">
        <f aca="false">SUM($E$7:E112)</f>
        <v>1889612.07</v>
      </c>
      <c r="J112" s="67" t="n">
        <f aca="false">1-H112/'Loan Details'!$C$5</f>
        <v>0.7974914825</v>
      </c>
      <c r="K112" s="61" t="n">
        <f aca="false">INT((A112-1)/12)+1</f>
        <v>9</v>
      </c>
    </row>
    <row r="113" customFormat="false" ht="15" hidden="false" customHeight="false" outlineLevel="0" collapsed="false">
      <c r="A113" s="61" t="n">
        <v>107</v>
      </c>
      <c r="B113" s="62" t="n">
        <f aca="false">IF(C113&gt;0.005,EDATE('Loan Details'!$C$8,A113-1),"")</f>
        <v>49557</v>
      </c>
      <c r="C113" s="63" t="n">
        <f aca="false">H112</f>
        <v>810034.07</v>
      </c>
      <c r="D113" s="64" t="n">
        <f aca="false">IF(C113&gt;0.005,MIN('Loan Details'!$C$18,ROUND(C113*(1+'Loan Details'!$C$17),2)),0)</f>
        <v>34713</v>
      </c>
      <c r="E113" s="63" t="n">
        <f aca="false">IF(C113&gt;0.005,ROUND(C113*'Loan Details'!$C$17,2),0)</f>
        <v>5737.74</v>
      </c>
      <c r="F113" s="63" t="n">
        <f aca="false">D113-E113</f>
        <v>28975.26</v>
      </c>
      <c r="G113" s="65" t="n">
        <f aca="false">IF(C113&gt;0.005,MIN(MAX(0,C113-F113),SUMIF(Prepayments!$D$5:$D$34,A113,Prepayments!$C$5:$C$34)+IF(AND('Loan Details'!$C$9&gt;0,MONTH(B113)='Loan Details'!$C$19,K113&gt;='Loan Details'!$C$11),'Loan Details'!$C$9,0)+'Loan Details'!$C$12),0)</f>
        <v>0</v>
      </c>
      <c r="H113" s="63" t="n">
        <f aca="false">MAX(0,ROUND(C113-F113-G113,2))</f>
        <v>781058.81</v>
      </c>
      <c r="I113" s="66" t="n">
        <f aca="false">SUM($E$7:E113)</f>
        <v>1895349.81</v>
      </c>
      <c r="J113" s="67" t="n">
        <f aca="false">1-H113/'Loan Details'!$C$5</f>
        <v>0.8047352975</v>
      </c>
      <c r="K113" s="61" t="n">
        <f aca="false">INT((A113-1)/12)+1</f>
        <v>9</v>
      </c>
    </row>
    <row r="114" customFormat="false" ht="15" hidden="false" customHeight="false" outlineLevel="0" collapsed="false">
      <c r="A114" s="61" t="n">
        <v>108</v>
      </c>
      <c r="B114" s="62" t="n">
        <f aca="false">IF(C114&gt;0.005,EDATE('Loan Details'!$C$8,A114-1),"")</f>
        <v>49587</v>
      </c>
      <c r="C114" s="63" t="n">
        <f aca="false">H113</f>
        <v>781058.81</v>
      </c>
      <c r="D114" s="64" t="n">
        <f aca="false">IF(C114&gt;0.005,MIN('Loan Details'!$C$18,ROUND(C114*(1+'Loan Details'!$C$17),2)),0)</f>
        <v>34713</v>
      </c>
      <c r="E114" s="63" t="n">
        <f aca="false">IF(C114&gt;0.005,ROUND(C114*'Loan Details'!$C$17,2),0)</f>
        <v>5532.5</v>
      </c>
      <c r="F114" s="63" t="n">
        <f aca="false">D114-E114</f>
        <v>29180.5</v>
      </c>
      <c r="G114" s="65" t="n">
        <f aca="false">IF(C114&gt;0.005,MIN(MAX(0,C114-F114),SUMIF(Prepayments!$D$5:$D$34,A114,Prepayments!$C$5:$C$34)+IF(AND('Loan Details'!$C$9&gt;0,MONTH(B114)='Loan Details'!$C$19,K114&gt;='Loan Details'!$C$11),'Loan Details'!$C$9,0)+'Loan Details'!$C$12),0)</f>
        <v>0</v>
      </c>
      <c r="H114" s="63" t="n">
        <f aca="false">MAX(0,ROUND(C114-F114-G114,2))</f>
        <v>751878.31</v>
      </c>
      <c r="I114" s="66" t="n">
        <f aca="false">SUM($E$7:E114)</f>
        <v>1900882.31</v>
      </c>
      <c r="J114" s="67" t="n">
        <f aca="false">1-H114/'Loan Details'!$C$5</f>
        <v>0.8120304225</v>
      </c>
      <c r="K114" s="61" t="n">
        <f aca="false">INT((A114-1)/12)+1</f>
        <v>9</v>
      </c>
    </row>
    <row r="115" customFormat="false" ht="15" hidden="false" customHeight="false" outlineLevel="0" collapsed="false">
      <c r="A115" s="61" t="n">
        <v>109</v>
      </c>
      <c r="B115" s="62" t="n">
        <f aca="false">IF(C115&gt;0.005,EDATE('Loan Details'!$C$8,A115-1),"")</f>
        <v>49618</v>
      </c>
      <c r="C115" s="63" t="n">
        <f aca="false">H114</f>
        <v>751878.31</v>
      </c>
      <c r="D115" s="64" t="n">
        <f aca="false">IF(C115&gt;0.005,MIN('Loan Details'!$C$18,ROUND(C115*(1+'Loan Details'!$C$17),2)),0)</f>
        <v>34713</v>
      </c>
      <c r="E115" s="63" t="n">
        <f aca="false">IF(C115&gt;0.005,ROUND(C115*'Loan Details'!$C$17,2),0)</f>
        <v>5325.8</v>
      </c>
      <c r="F115" s="63" t="n">
        <f aca="false">D115-E115</f>
        <v>29387.2</v>
      </c>
      <c r="G115" s="65" t="n">
        <f aca="false">IF(C115&gt;0.005,MIN(MAX(0,C115-F115),SUMIF(Prepayments!$D$5:$D$34,A115,Prepayments!$C$5:$C$34)+IF(AND('Loan Details'!$C$9&gt;0,MONTH(B115)='Loan Details'!$C$19,K115&gt;='Loan Details'!$C$11),'Loan Details'!$C$9,0)+'Loan Details'!$C$12),0)</f>
        <v>0</v>
      </c>
      <c r="H115" s="63" t="n">
        <f aca="false">MAX(0,ROUND(C115-F115-G115,2))</f>
        <v>722491.11</v>
      </c>
      <c r="I115" s="66" t="n">
        <f aca="false">SUM($E$7:E115)</f>
        <v>1906208.11</v>
      </c>
      <c r="J115" s="67" t="n">
        <f aca="false">1-H115/'Loan Details'!$C$5</f>
        <v>0.8193772225</v>
      </c>
      <c r="K115" s="61" t="n">
        <f aca="false">INT((A115-1)/12)+1</f>
        <v>10</v>
      </c>
    </row>
    <row r="116" customFormat="false" ht="15" hidden="false" customHeight="false" outlineLevel="0" collapsed="false">
      <c r="A116" s="61" t="n">
        <v>110</v>
      </c>
      <c r="B116" s="62" t="n">
        <f aca="false">IF(C116&gt;0.005,EDATE('Loan Details'!$C$8,A116-1),"")</f>
        <v>49648</v>
      </c>
      <c r="C116" s="63" t="n">
        <f aca="false">H115</f>
        <v>722491.11</v>
      </c>
      <c r="D116" s="64" t="n">
        <f aca="false">IF(C116&gt;0.005,MIN('Loan Details'!$C$18,ROUND(C116*(1+'Loan Details'!$C$17),2)),0)</f>
        <v>34713</v>
      </c>
      <c r="E116" s="63" t="n">
        <f aca="false">IF(C116&gt;0.005,ROUND(C116*'Loan Details'!$C$17,2),0)</f>
        <v>5117.65</v>
      </c>
      <c r="F116" s="63" t="n">
        <f aca="false">D116-E116</f>
        <v>29595.35</v>
      </c>
      <c r="G116" s="65" t="n">
        <f aca="false">IF(C116&gt;0.005,MIN(MAX(0,C116-F116),SUMIF(Prepayments!$D$5:$D$34,A116,Prepayments!$C$5:$C$34)+IF(AND('Loan Details'!$C$9&gt;0,MONTH(B116)='Loan Details'!$C$19,K116&gt;='Loan Details'!$C$11),'Loan Details'!$C$9,0)+'Loan Details'!$C$12),0)</f>
        <v>0</v>
      </c>
      <c r="H116" s="63" t="n">
        <f aca="false">MAX(0,ROUND(C116-F116-G116,2))</f>
        <v>692895.76</v>
      </c>
      <c r="I116" s="66" t="n">
        <f aca="false">SUM($E$7:E116)</f>
        <v>1911325.76</v>
      </c>
      <c r="J116" s="67" t="n">
        <f aca="false">1-H116/'Loan Details'!$C$5</f>
        <v>0.82677606</v>
      </c>
      <c r="K116" s="61" t="n">
        <f aca="false">INT((A116-1)/12)+1</f>
        <v>10</v>
      </c>
    </row>
    <row r="117" customFormat="false" ht="15" hidden="false" customHeight="false" outlineLevel="0" collapsed="false">
      <c r="A117" s="61" t="n">
        <v>111</v>
      </c>
      <c r="B117" s="62" t="n">
        <f aca="false">IF(C117&gt;0.005,EDATE('Loan Details'!$C$8,A117-1),"")</f>
        <v>49679</v>
      </c>
      <c r="C117" s="63" t="n">
        <f aca="false">H116</f>
        <v>692895.76</v>
      </c>
      <c r="D117" s="64" t="n">
        <f aca="false">IF(C117&gt;0.005,MIN('Loan Details'!$C$18,ROUND(C117*(1+'Loan Details'!$C$17),2)),0)</f>
        <v>34713</v>
      </c>
      <c r="E117" s="63" t="n">
        <f aca="false">IF(C117&gt;0.005,ROUND(C117*'Loan Details'!$C$17,2),0)</f>
        <v>4908.01</v>
      </c>
      <c r="F117" s="63" t="n">
        <f aca="false">D117-E117</f>
        <v>29804.99</v>
      </c>
      <c r="G117" s="65" t="n">
        <f aca="false">IF(C117&gt;0.005,MIN(MAX(0,C117-F117),SUMIF(Prepayments!$D$5:$D$34,A117,Prepayments!$C$5:$C$34)+IF(AND('Loan Details'!$C$9&gt;0,MONTH(B117)='Loan Details'!$C$19,K117&gt;='Loan Details'!$C$11),'Loan Details'!$C$9,0)+'Loan Details'!$C$12),0)</f>
        <v>0</v>
      </c>
      <c r="H117" s="63" t="n">
        <f aca="false">MAX(0,ROUND(C117-F117-G117,2))</f>
        <v>663090.77</v>
      </c>
      <c r="I117" s="66" t="n">
        <f aca="false">SUM($E$7:E117)</f>
        <v>1916233.77</v>
      </c>
      <c r="J117" s="67" t="n">
        <f aca="false">1-H117/'Loan Details'!$C$5</f>
        <v>0.8342273075</v>
      </c>
      <c r="K117" s="61" t="n">
        <f aca="false">INT((A117-1)/12)+1</f>
        <v>10</v>
      </c>
    </row>
    <row r="118" customFormat="false" ht="15" hidden="false" customHeight="false" outlineLevel="0" collapsed="false">
      <c r="A118" s="61" t="n">
        <v>112</v>
      </c>
      <c r="B118" s="62" t="n">
        <f aca="false">IF(C118&gt;0.005,EDATE('Loan Details'!$C$8,A118-1),"")</f>
        <v>49710</v>
      </c>
      <c r="C118" s="63" t="n">
        <f aca="false">H117</f>
        <v>663090.77</v>
      </c>
      <c r="D118" s="64" t="n">
        <f aca="false">IF(C118&gt;0.005,MIN('Loan Details'!$C$18,ROUND(C118*(1+'Loan Details'!$C$17),2)),0)</f>
        <v>34713</v>
      </c>
      <c r="E118" s="63" t="n">
        <f aca="false">IF(C118&gt;0.005,ROUND(C118*'Loan Details'!$C$17,2),0)</f>
        <v>4696.89</v>
      </c>
      <c r="F118" s="63" t="n">
        <f aca="false">D118-E118</f>
        <v>30016.11</v>
      </c>
      <c r="G118" s="65" t="n">
        <f aca="false">IF(C118&gt;0.005,MIN(MAX(0,C118-F118),SUMIF(Prepayments!$D$5:$D$34,A118,Prepayments!$C$5:$C$34)+IF(AND('Loan Details'!$C$9&gt;0,MONTH(B118)='Loan Details'!$C$19,K118&gt;='Loan Details'!$C$11),'Loan Details'!$C$9,0)+'Loan Details'!$C$12),0)</f>
        <v>0</v>
      </c>
      <c r="H118" s="63" t="n">
        <f aca="false">MAX(0,ROUND(C118-F118-G118,2))</f>
        <v>633074.66</v>
      </c>
      <c r="I118" s="66" t="n">
        <f aca="false">SUM($E$7:E118)</f>
        <v>1920930.66</v>
      </c>
      <c r="J118" s="67" t="n">
        <f aca="false">1-H118/'Loan Details'!$C$5</f>
        <v>0.841731335</v>
      </c>
      <c r="K118" s="61" t="n">
        <f aca="false">INT((A118-1)/12)+1</f>
        <v>10</v>
      </c>
    </row>
    <row r="119" customFormat="false" ht="15" hidden="false" customHeight="false" outlineLevel="0" collapsed="false">
      <c r="A119" s="61" t="n">
        <v>113</v>
      </c>
      <c r="B119" s="62" t="n">
        <f aca="false">IF(C119&gt;0.005,EDATE('Loan Details'!$C$8,A119-1),"")</f>
        <v>49739</v>
      </c>
      <c r="C119" s="63" t="n">
        <f aca="false">H118</f>
        <v>633074.66</v>
      </c>
      <c r="D119" s="64" t="n">
        <f aca="false">IF(C119&gt;0.005,MIN('Loan Details'!$C$18,ROUND(C119*(1+'Loan Details'!$C$17),2)),0)</f>
        <v>34713</v>
      </c>
      <c r="E119" s="63" t="n">
        <f aca="false">IF(C119&gt;0.005,ROUND(C119*'Loan Details'!$C$17,2),0)</f>
        <v>4484.28</v>
      </c>
      <c r="F119" s="63" t="n">
        <f aca="false">D119-E119</f>
        <v>30228.72</v>
      </c>
      <c r="G119" s="65" t="n">
        <f aca="false">IF(C119&gt;0.005,MIN(MAX(0,C119-F119),SUMIF(Prepayments!$D$5:$D$34,A119,Prepayments!$C$5:$C$34)+IF(AND('Loan Details'!$C$9&gt;0,MONTH(B119)='Loan Details'!$C$19,K119&gt;='Loan Details'!$C$11),'Loan Details'!$C$9,0)+'Loan Details'!$C$12),0)</f>
        <v>100000</v>
      </c>
      <c r="H119" s="63" t="n">
        <f aca="false">MAX(0,ROUND(C119-F119-G119,2))</f>
        <v>502845.94</v>
      </c>
      <c r="I119" s="66" t="n">
        <f aca="false">SUM($E$7:E119)</f>
        <v>1925414.94</v>
      </c>
      <c r="J119" s="67" t="n">
        <f aca="false">1-H119/'Loan Details'!$C$5</f>
        <v>0.874288515</v>
      </c>
      <c r="K119" s="61" t="n">
        <f aca="false">INT((A119-1)/12)+1</f>
        <v>10</v>
      </c>
    </row>
    <row r="120" customFormat="false" ht="15" hidden="false" customHeight="false" outlineLevel="0" collapsed="false">
      <c r="A120" s="61" t="n">
        <v>114</v>
      </c>
      <c r="B120" s="62" t="n">
        <f aca="false">IF(C120&gt;0.005,EDATE('Loan Details'!$C$8,A120-1),"")</f>
        <v>49770</v>
      </c>
      <c r="C120" s="63" t="n">
        <f aca="false">H119</f>
        <v>502845.94</v>
      </c>
      <c r="D120" s="64" t="n">
        <f aca="false">IF(C120&gt;0.005,MIN('Loan Details'!$C$18,ROUND(C120*(1+'Loan Details'!$C$17),2)),0)</f>
        <v>34713</v>
      </c>
      <c r="E120" s="63" t="n">
        <f aca="false">IF(C120&gt;0.005,ROUND(C120*'Loan Details'!$C$17,2),0)</f>
        <v>3561.83</v>
      </c>
      <c r="F120" s="63" t="n">
        <f aca="false">D120-E120</f>
        <v>31151.17</v>
      </c>
      <c r="G120" s="65" t="n">
        <f aca="false">IF(C120&gt;0.005,MIN(MAX(0,C120-F120),SUMIF(Prepayments!$D$5:$D$34,A120,Prepayments!$C$5:$C$34)+IF(AND('Loan Details'!$C$9&gt;0,MONTH(B120)='Loan Details'!$C$19,K120&gt;='Loan Details'!$C$11),'Loan Details'!$C$9,0)+'Loan Details'!$C$12),0)</f>
        <v>0</v>
      </c>
      <c r="H120" s="63" t="n">
        <f aca="false">MAX(0,ROUND(C120-F120-G120,2))</f>
        <v>471694.77</v>
      </c>
      <c r="I120" s="66" t="n">
        <f aca="false">SUM($E$7:E120)</f>
        <v>1928976.77</v>
      </c>
      <c r="J120" s="67" t="n">
        <f aca="false">1-H120/'Loan Details'!$C$5</f>
        <v>0.8820763075</v>
      </c>
      <c r="K120" s="61" t="n">
        <f aca="false">INT((A120-1)/12)+1</f>
        <v>10</v>
      </c>
    </row>
    <row r="121" customFormat="false" ht="15" hidden="false" customHeight="false" outlineLevel="0" collapsed="false">
      <c r="A121" s="61" t="n">
        <v>115</v>
      </c>
      <c r="B121" s="62" t="n">
        <f aca="false">IF(C121&gt;0.005,EDATE('Loan Details'!$C$8,A121-1),"")</f>
        <v>49800</v>
      </c>
      <c r="C121" s="63" t="n">
        <f aca="false">H120</f>
        <v>471694.77</v>
      </c>
      <c r="D121" s="64" t="n">
        <f aca="false">IF(C121&gt;0.005,MIN('Loan Details'!$C$18,ROUND(C121*(1+'Loan Details'!$C$17),2)),0)</f>
        <v>34713</v>
      </c>
      <c r="E121" s="63" t="n">
        <f aca="false">IF(C121&gt;0.005,ROUND(C121*'Loan Details'!$C$17,2),0)</f>
        <v>3341.17</v>
      </c>
      <c r="F121" s="63" t="n">
        <f aca="false">D121-E121</f>
        <v>31371.83</v>
      </c>
      <c r="G121" s="65" t="n">
        <f aca="false">IF(C121&gt;0.005,MIN(MAX(0,C121-F121),SUMIF(Prepayments!$D$5:$D$34,A121,Prepayments!$C$5:$C$34)+IF(AND('Loan Details'!$C$9&gt;0,MONTH(B121)='Loan Details'!$C$19,K121&gt;='Loan Details'!$C$11),'Loan Details'!$C$9,0)+'Loan Details'!$C$12),0)</f>
        <v>0</v>
      </c>
      <c r="H121" s="63" t="n">
        <f aca="false">MAX(0,ROUND(C121-F121-G121,2))</f>
        <v>440322.94</v>
      </c>
      <c r="I121" s="66" t="n">
        <f aca="false">SUM($E$7:E121)</f>
        <v>1932317.94</v>
      </c>
      <c r="J121" s="67" t="n">
        <f aca="false">1-H121/'Loan Details'!$C$5</f>
        <v>0.889919265</v>
      </c>
      <c r="K121" s="61" t="n">
        <f aca="false">INT((A121-1)/12)+1</f>
        <v>10</v>
      </c>
    </row>
    <row r="122" customFormat="false" ht="15" hidden="false" customHeight="false" outlineLevel="0" collapsed="false">
      <c r="A122" s="61" t="n">
        <v>116</v>
      </c>
      <c r="B122" s="62" t="n">
        <f aca="false">IF(C122&gt;0.005,EDATE('Loan Details'!$C$8,A122-1),"")</f>
        <v>49831</v>
      </c>
      <c r="C122" s="63" t="n">
        <f aca="false">H121</f>
        <v>440322.94</v>
      </c>
      <c r="D122" s="64" t="n">
        <f aca="false">IF(C122&gt;0.005,MIN('Loan Details'!$C$18,ROUND(C122*(1+'Loan Details'!$C$17),2)),0)</f>
        <v>34713</v>
      </c>
      <c r="E122" s="63" t="n">
        <f aca="false">IF(C122&gt;0.005,ROUND(C122*'Loan Details'!$C$17,2),0)</f>
        <v>3118.95</v>
      </c>
      <c r="F122" s="63" t="n">
        <f aca="false">D122-E122</f>
        <v>31594.05</v>
      </c>
      <c r="G122" s="65" t="n">
        <f aca="false">IF(C122&gt;0.005,MIN(MAX(0,C122-F122),SUMIF(Prepayments!$D$5:$D$34,A122,Prepayments!$C$5:$C$34)+IF(AND('Loan Details'!$C$9&gt;0,MONTH(B122)='Loan Details'!$C$19,K122&gt;='Loan Details'!$C$11),'Loan Details'!$C$9,0)+'Loan Details'!$C$12),0)</f>
        <v>0</v>
      </c>
      <c r="H122" s="63" t="n">
        <f aca="false">MAX(0,ROUND(C122-F122-G122,2))</f>
        <v>408728.89</v>
      </c>
      <c r="I122" s="66" t="n">
        <f aca="false">SUM($E$7:E122)</f>
        <v>1935436.89</v>
      </c>
      <c r="J122" s="67" t="n">
        <f aca="false">1-H122/'Loan Details'!$C$5</f>
        <v>0.8978177775</v>
      </c>
      <c r="K122" s="61" t="n">
        <f aca="false">INT((A122-1)/12)+1</f>
        <v>10</v>
      </c>
    </row>
    <row r="123" customFormat="false" ht="15" hidden="false" customHeight="false" outlineLevel="0" collapsed="false">
      <c r="A123" s="61" t="n">
        <v>117</v>
      </c>
      <c r="B123" s="62" t="n">
        <f aca="false">IF(C123&gt;0.005,EDATE('Loan Details'!$C$8,A123-1),"")</f>
        <v>49861</v>
      </c>
      <c r="C123" s="63" t="n">
        <f aca="false">H122</f>
        <v>408728.89</v>
      </c>
      <c r="D123" s="64" t="n">
        <f aca="false">IF(C123&gt;0.005,MIN('Loan Details'!$C$18,ROUND(C123*(1+'Loan Details'!$C$17),2)),0)</f>
        <v>34713</v>
      </c>
      <c r="E123" s="63" t="n">
        <f aca="false">IF(C123&gt;0.005,ROUND(C123*'Loan Details'!$C$17,2),0)</f>
        <v>2895.16</v>
      </c>
      <c r="F123" s="63" t="n">
        <f aca="false">D123-E123</f>
        <v>31817.84</v>
      </c>
      <c r="G123" s="65" t="n">
        <f aca="false">IF(C123&gt;0.005,MIN(MAX(0,C123-F123),SUMIF(Prepayments!$D$5:$D$34,A123,Prepayments!$C$5:$C$34)+IF(AND('Loan Details'!$C$9&gt;0,MONTH(B123)='Loan Details'!$C$19,K123&gt;='Loan Details'!$C$11),'Loan Details'!$C$9,0)+'Loan Details'!$C$12),0)</f>
        <v>0</v>
      </c>
      <c r="H123" s="63" t="n">
        <f aca="false">MAX(0,ROUND(C123-F123-G123,2))</f>
        <v>376911.05</v>
      </c>
      <c r="I123" s="66" t="n">
        <f aca="false">SUM($E$7:E123)</f>
        <v>1938332.05</v>
      </c>
      <c r="J123" s="67" t="n">
        <f aca="false">1-H123/'Loan Details'!$C$5</f>
        <v>0.9057722375</v>
      </c>
      <c r="K123" s="61" t="n">
        <f aca="false">INT((A123-1)/12)+1</f>
        <v>10</v>
      </c>
    </row>
    <row r="124" customFormat="false" ht="15" hidden="false" customHeight="false" outlineLevel="0" collapsed="false">
      <c r="A124" s="61" t="n">
        <v>118</v>
      </c>
      <c r="B124" s="62" t="n">
        <f aca="false">IF(C124&gt;0.005,EDATE('Loan Details'!$C$8,A124-1),"")</f>
        <v>49892</v>
      </c>
      <c r="C124" s="63" t="n">
        <f aca="false">H123</f>
        <v>376911.05</v>
      </c>
      <c r="D124" s="64" t="n">
        <f aca="false">IF(C124&gt;0.005,MIN('Loan Details'!$C$18,ROUND(C124*(1+'Loan Details'!$C$17),2)),0)</f>
        <v>34713</v>
      </c>
      <c r="E124" s="63" t="n">
        <f aca="false">IF(C124&gt;0.005,ROUND(C124*'Loan Details'!$C$17,2),0)</f>
        <v>2669.79</v>
      </c>
      <c r="F124" s="63" t="n">
        <f aca="false">D124-E124</f>
        <v>32043.21</v>
      </c>
      <c r="G124" s="65" t="n">
        <f aca="false">IF(C124&gt;0.005,MIN(MAX(0,C124-F124),SUMIF(Prepayments!$D$5:$D$34,A124,Prepayments!$C$5:$C$34)+IF(AND('Loan Details'!$C$9&gt;0,MONTH(B124)='Loan Details'!$C$19,K124&gt;='Loan Details'!$C$11),'Loan Details'!$C$9,0)+'Loan Details'!$C$12),0)</f>
        <v>0</v>
      </c>
      <c r="H124" s="63" t="n">
        <f aca="false">MAX(0,ROUND(C124-F124-G124,2))</f>
        <v>344867.84</v>
      </c>
      <c r="I124" s="66" t="n">
        <f aca="false">SUM($E$7:E124)</f>
        <v>1941001.84</v>
      </c>
      <c r="J124" s="67" t="n">
        <f aca="false">1-H124/'Loan Details'!$C$5</f>
        <v>0.91378304</v>
      </c>
      <c r="K124" s="61" t="n">
        <f aca="false">INT((A124-1)/12)+1</f>
        <v>10</v>
      </c>
    </row>
    <row r="125" customFormat="false" ht="15" hidden="false" customHeight="false" outlineLevel="0" collapsed="false">
      <c r="A125" s="61" t="n">
        <v>119</v>
      </c>
      <c r="B125" s="62" t="n">
        <f aca="false">IF(C125&gt;0.005,EDATE('Loan Details'!$C$8,A125-1),"")</f>
        <v>49923</v>
      </c>
      <c r="C125" s="63" t="n">
        <f aca="false">H124</f>
        <v>344867.84</v>
      </c>
      <c r="D125" s="64" t="n">
        <f aca="false">IF(C125&gt;0.005,MIN('Loan Details'!$C$18,ROUND(C125*(1+'Loan Details'!$C$17),2)),0)</f>
        <v>34713</v>
      </c>
      <c r="E125" s="63" t="n">
        <f aca="false">IF(C125&gt;0.005,ROUND(C125*'Loan Details'!$C$17,2),0)</f>
        <v>2442.81</v>
      </c>
      <c r="F125" s="63" t="n">
        <f aca="false">D125-E125</f>
        <v>32270.19</v>
      </c>
      <c r="G125" s="65" t="n">
        <f aca="false">IF(C125&gt;0.005,MIN(MAX(0,C125-F125),SUMIF(Prepayments!$D$5:$D$34,A125,Prepayments!$C$5:$C$34)+IF(AND('Loan Details'!$C$9&gt;0,MONTH(B125)='Loan Details'!$C$19,K125&gt;='Loan Details'!$C$11),'Loan Details'!$C$9,0)+'Loan Details'!$C$12),0)</f>
        <v>0</v>
      </c>
      <c r="H125" s="63" t="n">
        <f aca="false">MAX(0,ROUND(C125-F125-G125,2))</f>
        <v>312597.65</v>
      </c>
      <c r="I125" s="66" t="n">
        <f aca="false">SUM($E$7:E125)</f>
        <v>1943444.65</v>
      </c>
      <c r="J125" s="67" t="n">
        <f aca="false">1-H125/'Loan Details'!$C$5</f>
        <v>0.9218505875</v>
      </c>
      <c r="K125" s="61" t="n">
        <f aca="false">INT((A125-1)/12)+1</f>
        <v>10</v>
      </c>
    </row>
    <row r="126" customFormat="false" ht="15" hidden="false" customHeight="false" outlineLevel="0" collapsed="false">
      <c r="A126" s="61" t="n">
        <v>120</v>
      </c>
      <c r="B126" s="62" t="n">
        <f aca="false">IF(C126&gt;0.005,EDATE('Loan Details'!$C$8,A126-1),"")</f>
        <v>49953</v>
      </c>
      <c r="C126" s="63" t="n">
        <f aca="false">H125</f>
        <v>312597.65</v>
      </c>
      <c r="D126" s="64" t="n">
        <f aca="false">IF(C126&gt;0.005,MIN('Loan Details'!$C$18,ROUND(C126*(1+'Loan Details'!$C$17),2)),0)</f>
        <v>34713</v>
      </c>
      <c r="E126" s="63" t="n">
        <f aca="false">IF(C126&gt;0.005,ROUND(C126*'Loan Details'!$C$17,2),0)</f>
        <v>2214.23</v>
      </c>
      <c r="F126" s="63" t="n">
        <f aca="false">D126-E126</f>
        <v>32498.77</v>
      </c>
      <c r="G126" s="65" t="n">
        <f aca="false">IF(C126&gt;0.005,MIN(MAX(0,C126-F126),SUMIF(Prepayments!$D$5:$D$34,A126,Prepayments!$C$5:$C$34)+IF(AND('Loan Details'!$C$9&gt;0,MONTH(B126)='Loan Details'!$C$19,K126&gt;='Loan Details'!$C$11),'Loan Details'!$C$9,0)+'Loan Details'!$C$12),0)</f>
        <v>0</v>
      </c>
      <c r="H126" s="63" t="n">
        <f aca="false">MAX(0,ROUND(C126-F126-G126,2))</f>
        <v>280098.88</v>
      </c>
      <c r="I126" s="66" t="n">
        <f aca="false">SUM($E$7:E126)</f>
        <v>1945658.88</v>
      </c>
      <c r="J126" s="67" t="n">
        <f aca="false">1-H126/'Loan Details'!$C$5</f>
        <v>0.92997528</v>
      </c>
      <c r="K126" s="61" t="n">
        <f aca="false">INT((A126-1)/12)+1</f>
        <v>10</v>
      </c>
    </row>
    <row r="127" customFormat="false" ht="15" hidden="false" customHeight="false" outlineLevel="0" collapsed="false">
      <c r="A127" s="61" t="n">
        <v>121</v>
      </c>
      <c r="B127" s="62" t="n">
        <f aca="false">IF(C127&gt;0.005,EDATE('Loan Details'!$C$8,A127-1),"")</f>
        <v>49984</v>
      </c>
      <c r="C127" s="63" t="n">
        <f aca="false">H126</f>
        <v>280098.88</v>
      </c>
      <c r="D127" s="64" t="n">
        <f aca="false">IF(C127&gt;0.005,MIN('Loan Details'!$C$18,ROUND(C127*(1+'Loan Details'!$C$17),2)),0)</f>
        <v>34713</v>
      </c>
      <c r="E127" s="63" t="n">
        <f aca="false">IF(C127&gt;0.005,ROUND(C127*'Loan Details'!$C$17,2),0)</f>
        <v>1984.03</v>
      </c>
      <c r="F127" s="63" t="n">
        <f aca="false">D127-E127</f>
        <v>32728.97</v>
      </c>
      <c r="G127" s="65" t="n">
        <f aca="false">IF(C127&gt;0.005,MIN(MAX(0,C127-F127),SUMIF(Prepayments!$D$5:$D$34,A127,Prepayments!$C$5:$C$34)+IF(AND('Loan Details'!$C$9&gt;0,MONTH(B127)='Loan Details'!$C$19,K127&gt;='Loan Details'!$C$11),'Loan Details'!$C$9,0)+'Loan Details'!$C$12),0)</f>
        <v>0</v>
      </c>
      <c r="H127" s="63" t="n">
        <f aca="false">MAX(0,ROUND(C127-F127-G127,2))</f>
        <v>247369.91</v>
      </c>
      <c r="I127" s="66" t="n">
        <f aca="false">SUM($E$7:E127)</f>
        <v>1947642.91</v>
      </c>
      <c r="J127" s="67" t="n">
        <f aca="false">1-H127/'Loan Details'!$C$5</f>
        <v>0.9381575225</v>
      </c>
      <c r="K127" s="61" t="n">
        <f aca="false">INT((A127-1)/12)+1</f>
        <v>11</v>
      </c>
    </row>
    <row r="128" customFormat="false" ht="15" hidden="false" customHeight="false" outlineLevel="0" collapsed="false">
      <c r="A128" s="61" t="n">
        <v>122</v>
      </c>
      <c r="B128" s="62" t="n">
        <f aca="false">IF(C128&gt;0.005,EDATE('Loan Details'!$C$8,A128-1),"")</f>
        <v>50014</v>
      </c>
      <c r="C128" s="63" t="n">
        <f aca="false">H127</f>
        <v>247369.91</v>
      </c>
      <c r="D128" s="64" t="n">
        <f aca="false">IF(C128&gt;0.005,MIN('Loan Details'!$C$18,ROUND(C128*(1+'Loan Details'!$C$17),2)),0)</f>
        <v>34713</v>
      </c>
      <c r="E128" s="63" t="n">
        <f aca="false">IF(C128&gt;0.005,ROUND(C128*'Loan Details'!$C$17,2),0)</f>
        <v>1752.2</v>
      </c>
      <c r="F128" s="63" t="n">
        <f aca="false">D128-E128</f>
        <v>32960.8</v>
      </c>
      <c r="G128" s="65" t="n">
        <f aca="false">IF(C128&gt;0.005,MIN(MAX(0,C128-F128),SUMIF(Prepayments!$D$5:$D$34,A128,Prepayments!$C$5:$C$34)+IF(AND('Loan Details'!$C$9&gt;0,MONTH(B128)='Loan Details'!$C$19,K128&gt;='Loan Details'!$C$11),'Loan Details'!$C$9,0)+'Loan Details'!$C$12),0)</f>
        <v>0</v>
      </c>
      <c r="H128" s="63" t="n">
        <f aca="false">MAX(0,ROUND(C128-F128-G128,2))</f>
        <v>214409.11</v>
      </c>
      <c r="I128" s="66" t="n">
        <f aca="false">SUM($E$7:E128)</f>
        <v>1949395.11</v>
      </c>
      <c r="J128" s="67" t="n">
        <f aca="false">1-H128/'Loan Details'!$C$5</f>
        <v>0.9463977225</v>
      </c>
      <c r="K128" s="61" t="n">
        <f aca="false">INT((A128-1)/12)+1</f>
        <v>11</v>
      </c>
    </row>
    <row r="129" customFormat="false" ht="15" hidden="false" customHeight="false" outlineLevel="0" collapsed="false">
      <c r="A129" s="61" t="n">
        <v>123</v>
      </c>
      <c r="B129" s="62" t="n">
        <f aca="false">IF(C129&gt;0.005,EDATE('Loan Details'!$C$8,A129-1),"")</f>
        <v>50045</v>
      </c>
      <c r="C129" s="63" t="n">
        <f aca="false">H128</f>
        <v>214409.11</v>
      </c>
      <c r="D129" s="64" t="n">
        <f aca="false">IF(C129&gt;0.005,MIN('Loan Details'!$C$18,ROUND(C129*(1+'Loan Details'!$C$17),2)),0)</f>
        <v>34713</v>
      </c>
      <c r="E129" s="63" t="n">
        <f aca="false">IF(C129&gt;0.005,ROUND(C129*'Loan Details'!$C$17,2),0)</f>
        <v>1518.73</v>
      </c>
      <c r="F129" s="63" t="n">
        <f aca="false">D129-E129</f>
        <v>33194.27</v>
      </c>
      <c r="G129" s="65" t="n">
        <f aca="false">IF(C129&gt;0.005,MIN(MAX(0,C129-F129),SUMIF(Prepayments!$D$5:$D$34,A129,Prepayments!$C$5:$C$34)+IF(AND('Loan Details'!$C$9&gt;0,MONTH(B129)='Loan Details'!$C$19,K129&gt;='Loan Details'!$C$11),'Loan Details'!$C$9,0)+'Loan Details'!$C$12),0)</f>
        <v>0</v>
      </c>
      <c r="H129" s="63" t="n">
        <f aca="false">MAX(0,ROUND(C129-F129-G129,2))</f>
        <v>181214.84</v>
      </c>
      <c r="I129" s="66" t="n">
        <f aca="false">SUM($E$7:E129)</f>
        <v>1950913.84</v>
      </c>
      <c r="J129" s="67" t="n">
        <f aca="false">1-H129/'Loan Details'!$C$5</f>
        <v>0.95469629</v>
      </c>
      <c r="K129" s="61" t="n">
        <f aca="false">INT((A129-1)/12)+1</f>
        <v>11</v>
      </c>
    </row>
    <row r="130" customFormat="false" ht="15" hidden="false" customHeight="false" outlineLevel="0" collapsed="false">
      <c r="A130" s="61" t="n">
        <v>124</v>
      </c>
      <c r="B130" s="62" t="n">
        <f aca="false">IF(C130&gt;0.005,EDATE('Loan Details'!$C$8,A130-1),"")</f>
        <v>50076</v>
      </c>
      <c r="C130" s="63" t="n">
        <f aca="false">H129</f>
        <v>181214.84</v>
      </c>
      <c r="D130" s="64" t="n">
        <f aca="false">IF(C130&gt;0.005,MIN('Loan Details'!$C$18,ROUND(C130*(1+'Loan Details'!$C$17),2)),0)</f>
        <v>34713</v>
      </c>
      <c r="E130" s="63" t="n">
        <f aca="false">IF(C130&gt;0.005,ROUND(C130*'Loan Details'!$C$17,2),0)</f>
        <v>1283.61</v>
      </c>
      <c r="F130" s="63" t="n">
        <f aca="false">D130-E130</f>
        <v>33429.39</v>
      </c>
      <c r="G130" s="65" t="n">
        <f aca="false">IF(C130&gt;0.005,MIN(MAX(0,C130-F130),SUMIF(Prepayments!$D$5:$D$34,A130,Prepayments!$C$5:$C$34)+IF(AND('Loan Details'!$C$9&gt;0,MONTH(B130)='Loan Details'!$C$19,K130&gt;='Loan Details'!$C$11),'Loan Details'!$C$9,0)+'Loan Details'!$C$12),0)</f>
        <v>0</v>
      </c>
      <c r="H130" s="63" t="n">
        <f aca="false">MAX(0,ROUND(C130-F130-G130,2))</f>
        <v>147785.45</v>
      </c>
      <c r="I130" s="66" t="n">
        <f aca="false">SUM($E$7:E130)</f>
        <v>1952197.45</v>
      </c>
      <c r="J130" s="67" t="n">
        <f aca="false">1-H130/'Loan Details'!$C$5</f>
        <v>0.9630536375</v>
      </c>
      <c r="K130" s="61" t="n">
        <f aca="false">INT((A130-1)/12)+1</f>
        <v>11</v>
      </c>
    </row>
    <row r="131" customFormat="false" ht="15" hidden="false" customHeight="false" outlineLevel="0" collapsed="false">
      <c r="A131" s="61" t="n">
        <v>125</v>
      </c>
      <c r="B131" s="62" t="n">
        <f aca="false">IF(C131&gt;0.005,EDATE('Loan Details'!$C$8,A131-1),"")</f>
        <v>50104</v>
      </c>
      <c r="C131" s="63" t="n">
        <f aca="false">H130</f>
        <v>147785.45</v>
      </c>
      <c r="D131" s="64" t="n">
        <f aca="false">IF(C131&gt;0.005,MIN('Loan Details'!$C$18,ROUND(C131*(1+'Loan Details'!$C$17),2)),0)</f>
        <v>34713</v>
      </c>
      <c r="E131" s="63" t="n">
        <f aca="false">IF(C131&gt;0.005,ROUND(C131*'Loan Details'!$C$17,2),0)</f>
        <v>1046.81</v>
      </c>
      <c r="F131" s="63" t="n">
        <f aca="false">D131-E131</f>
        <v>33666.19</v>
      </c>
      <c r="G131" s="65" t="n">
        <f aca="false">IF(C131&gt;0.005,MIN(MAX(0,C131-F131),SUMIF(Prepayments!$D$5:$D$34,A131,Prepayments!$C$5:$C$34)+IF(AND('Loan Details'!$C$9&gt;0,MONTH(B131)='Loan Details'!$C$19,K131&gt;='Loan Details'!$C$11),'Loan Details'!$C$9,0)+'Loan Details'!$C$12),0)</f>
        <v>100000</v>
      </c>
      <c r="H131" s="63" t="n">
        <f aca="false">MAX(0,ROUND(C131-F131-G131,2))</f>
        <v>14119.26</v>
      </c>
      <c r="I131" s="66" t="n">
        <f aca="false">SUM($E$7:E131)</f>
        <v>1953244.26</v>
      </c>
      <c r="J131" s="67" t="n">
        <f aca="false">1-H131/'Loan Details'!$C$5</f>
        <v>0.996470185</v>
      </c>
      <c r="K131" s="61" t="n">
        <f aca="false">INT((A131-1)/12)+1</f>
        <v>11</v>
      </c>
    </row>
    <row r="132" customFormat="false" ht="15" hidden="false" customHeight="false" outlineLevel="0" collapsed="false">
      <c r="A132" s="61" t="n">
        <v>126</v>
      </c>
      <c r="B132" s="62" t="n">
        <f aca="false">IF(C132&gt;0.005,EDATE('Loan Details'!$C$8,A132-1),"")</f>
        <v>50135</v>
      </c>
      <c r="C132" s="63" t="n">
        <f aca="false">H131</f>
        <v>14119.26</v>
      </c>
      <c r="D132" s="64" t="n">
        <f aca="false">IF(C132&gt;0.005,MIN('Loan Details'!$C$18,ROUND(C132*(1+'Loan Details'!$C$17),2)),0)</f>
        <v>14219.27</v>
      </c>
      <c r="E132" s="63" t="n">
        <f aca="false">IF(C132&gt;0.005,ROUND(C132*'Loan Details'!$C$17,2),0)</f>
        <v>100.01</v>
      </c>
      <c r="F132" s="63" t="n">
        <f aca="false">D132-E132</f>
        <v>14119.26</v>
      </c>
      <c r="G132" s="65" t="n">
        <f aca="false">IF(C132&gt;0.005,MIN(MAX(0,C132-F132),SUMIF(Prepayments!$D$5:$D$34,A132,Prepayments!$C$5:$C$34)+IF(AND('Loan Details'!$C$9&gt;0,MONTH(B132)='Loan Details'!$C$19,K132&gt;='Loan Details'!$C$11),'Loan Details'!$C$9,0)+'Loan Details'!$C$12),0)</f>
        <v>0</v>
      </c>
      <c r="H132" s="63" t="n">
        <f aca="false">MAX(0,ROUND(C132-F132-G132,2))</f>
        <v>0</v>
      </c>
      <c r="I132" s="66" t="n">
        <f aca="false">SUM($E$7:E132)</f>
        <v>1953344.27</v>
      </c>
      <c r="J132" s="67" t="n">
        <f aca="false">1-H132/'Loan Details'!$C$5</f>
        <v>1</v>
      </c>
      <c r="K132" s="61" t="n">
        <f aca="false">INT((A132-1)/12)+1</f>
        <v>11</v>
      </c>
    </row>
    <row r="133" customFormat="false" ht="15" hidden="false" customHeight="false" outlineLevel="0" collapsed="false">
      <c r="A133" s="61" t="n">
        <v>127</v>
      </c>
      <c r="B133" s="62" t="str">
        <f aca="false">IF(C133&gt;0.005,EDATE('Loan Details'!$C$8,A133-1),"")</f>
        <v/>
      </c>
      <c r="C133" s="63" t="n">
        <f aca="false">H132</f>
        <v>0</v>
      </c>
      <c r="D133" s="64" t="n">
        <f aca="false">IF(C133&gt;0.005,MIN('Loan Details'!$C$18,ROUND(C133*(1+'Loan Details'!$C$17),2)),0)</f>
        <v>0</v>
      </c>
      <c r="E133" s="63" t="n">
        <f aca="false">IF(C133&gt;0.005,ROUND(C133*'Loan Details'!$C$17,2),0)</f>
        <v>0</v>
      </c>
      <c r="F133" s="63" t="n">
        <f aca="false">D133-E133</f>
        <v>0</v>
      </c>
      <c r="G133" s="65" t="n">
        <f aca="false">IF(C133&gt;0.005,MIN(MAX(0,C133-F133),SUMIF(Prepayments!$D$5:$D$34,A133,Prepayments!$C$5:$C$34)+IF(AND('Loan Details'!$C$9&gt;0,MONTH(B133)='Loan Details'!$C$19,K133&gt;='Loan Details'!$C$11),'Loan Details'!$C$9,0)+'Loan Details'!$C$12),0)</f>
        <v>0</v>
      </c>
      <c r="H133" s="63" t="n">
        <f aca="false">MAX(0,ROUND(C133-F133-G133,2))</f>
        <v>0</v>
      </c>
      <c r="I133" s="66" t="n">
        <f aca="false">SUM($E$7:E133)</f>
        <v>1953344.27</v>
      </c>
      <c r="J133" s="67" t="n">
        <f aca="false">1-H133/'Loan Details'!$C$5</f>
        <v>1</v>
      </c>
      <c r="K133" s="61" t="n">
        <f aca="false">INT((A133-1)/12)+1</f>
        <v>11</v>
      </c>
    </row>
    <row r="134" customFormat="false" ht="15" hidden="false" customHeight="false" outlineLevel="0" collapsed="false">
      <c r="A134" s="61" t="n">
        <v>128</v>
      </c>
      <c r="B134" s="62" t="str">
        <f aca="false">IF(C134&gt;0.005,EDATE('Loan Details'!$C$8,A134-1),"")</f>
        <v/>
      </c>
      <c r="C134" s="63" t="n">
        <f aca="false">H133</f>
        <v>0</v>
      </c>
      <c r="D134" s="64" t="n">
        <f aca="false">IF(C134&gt;0.005,MIN('Loan Details'!$C$18,ROUND(C134*(1+'Loan Details'!$C$17),2)),0)</f>
        <v>0</v>
      </c>
      <c r="E134" s="63" t="n">
        <f aca="false">IF(C134&gt;0.005,ROUND(C134*'Loan Details'!$C$17,2),0)</f>
        <v>0</v>
      </c>
      <c r="F134" s="63" t="n">
        <f aca="false">D134-E134</f>
        <v>0</v>
      </c>
      <c r="G134" s="65" t="n">
        <f aca="false">IF(C134&gt;0.005,MIN(MAX(0,C134-F134),SUMIF(Prepayments!$D$5:$D$34,A134,Prepayments!$C$5:$C$34)+IF(AND('Loan Details'!$C$9&gt;0,MONTH(B134)='Loan Details'!$C$19,K134&gt;='Loan Details'!$C$11),'Loan Details'!$C$9,0)+'Loan Details'!$C$12),0)</f>
        <v>0</v>
      </c>
      <c r="H134" s="63" t="n">
        <f aca="false">MAX(0,ROUND(C134-F134-G134,2))</f>
        <v>0</v>
      </c>
      <c r="I134" s="66" t="n">
        <f aca="false">SUM($E$7:E134)</f>
        <v>1953344.27</v>
      </c>
      <c r="J134" s="67" t="n">
        <f aca="false">1-H134/'Loan Details'!$C$5</f>
        <v>1</v>
      </c>
      <c r="K134" s="61" t="n">
        <f aca="false">INT((A134-1)/12)+1</f>
        <v>11</v>
      </c>
    </row>
    <row r="135" customFormat="false" ht="15" hidden="false" customHeight="false" outlineLevel="0" collapsed="false">
      <c r="A135" s="61" t="n">
        <v>129</v>
      </c>
      <c r="B135" s="62" t="str">
        <f aca="false">IF(C135&gt;0.005,EDATE('Loan Details'!$C$8,A135-1),"")</f>
        <v/>
      </c>
      <c r="C135" s="63" t="n">
        <f aca="false">H134</f>
        <v>0</v>
      </c>
      <c r="D135" s="64" t="n">
        <f aca="false">IF(C135&gt;0.005,MIN('Loan Details'!$C$18,ROUND(C135*(1+'Loan Details'!$C$17),2)),0)</f>
        <v>0</v>
      </c>
      <c r="E135" s="63" t="n">
        <f aca="false">IF(C135&gt;0.005,ROUND(C135*'Loan Details'!$C$17,2),0)</f>
        <v>0</v>
      </c>
      <c r="F135" s="63" t="n">
        <f aca="false">D135-E135</f>
        <v>0</v>
      </c>
      <c r="G135" s="65" t="n">
        <f aca="false">IF(C135&gt;0.005,MIN(MAX(0,C135-F135),SUMIF(Prepayments!$D$5:$D$34,A135,Prepayments!$C$5:$C$34)+IF(AND('Loan Details'!$C$9&gt;0,MONTH(B135)='Loan Details'!$C$19,K135&gt;='Loan Details'!$C$11),'Loan Details'!$C$9,0)+'Loan Details'!$C$12),0)</f>
        <v>0</v>
      </c>
      <c r="H135" s="63" t="n">
        <f aca="false">MAX(0,ROUND(C135-F135-G135,2))</f>
        <v>0</v>
      </c>
      <c r="I135" s="66" t="n">
        <f aca="false">SUM($E$7:E135)</f>
        <v>1953344.27</v>
      </c>
      <c r="J135" s="67" t="n">
        <f aca="false">1-H135/'Loan Details'!$C$5</f>
        <v>1</v>
      </c>
      <c r="K135" s="61" t="n">
        <f aca="false">INT((A135-1)/12)+1</f>
        <v>11</v>
      </c>
    </row>
    <row r="136" customFormat="false" ht="15" hidden="false" customHeight="false" outlineLevel="0" collapsed="false">
      <c r="A136" s="61" t="n">
        <v>130</v>
      </c>
      <c r="B136" s="62" t="str">
        <f aca="false">IF(C136&gt;0.005,EDATE('Loan Details'!$C$8,A136-1),"")</f>
        <v/>
      </c>
      <c r="C136" s="63" t="n">
        <f aca="false">H135</f>
        <v>0</v>
      </c>
      <c r="D136" s="64" t="n">
        <f aca="false">IF(C136&gt;0.005,MIN('Loan Details'!$C$18,ROUND(C136*(1+'Loan Details'!$C$17),2)),0)</f>
        <v>0</v>
      </c>
      <c r="E136" s="63" t="n">
        <f aca="false">IF(C136&gt;0.005,ROUND(C136*'Loan Details'!$C$17,2),0)</f>
        <v>0</v>
      </c>
      <c r="F136" s="63" t="n">
        <f aca="false">D136-E136</f>
        <v>0</v>
      </c>
      <c r="G136" s="65" t="n">
        <f aca="false">IF(C136&gt;0.005,MIN(MAX(0,C136-F136),SUMIF(Prepayments!$D$5:$D$34,A136,Prepayments!$C$5:$C$34)+IF(AND('Loan Details'!$C$9&gt;0,MONTH(B136)='Loan Details'!$C$19,K136&gt;='Loan Details'!$C$11),'Loan Details'!$C$9,0)+'Loan Details'!$C$12),0)</f>
        <v>0</v>
      </c>
      <c r="H136" s="63" t="n">
        <f aca="false">MAX(0,ROUND(C136-F136-G136,2))</f>
        <v>0</v>
      </c>
      <c r="I136" s="66" t="n">
        <f aca="false">SUM($E$7:E136)</f>
        <v>1953344.27</v>
      </c>
      <c r="J136" s="67" t="n">
        <f aca="false">1-H136/'Loan Details'!$C$5</f>
        <v>1</v>
      </c>
      <c r="K136" s="61" t="n">
        <f aca="false">INT((A136-1)/12)+1</f>
        <v>11</v>
      </c>
    </row>
    <row r="137" customFormat="false" ht="15" hidden="false" customHeight="false" outlineLevel="0" collapsed="false">
      <c r="A137" s="61" t="n">
        <v>131</v>
      </c>
      <c r="B137" s="62" t="str">
        <f aca="false">IF(C137&gt;0.005,EDATE('Loan Details'!$C$8,A137-1),"")</f>
        <v/>
      </c>
      <c r="C137" s="63" t="n">
        <f aca="false">H136</f>
        <v>0</v>
      </c>
      <c r="D137" s="64" t="n">
        <f aca="false">IF(C137&gt;0.005,MIN('Loan Details'!$C$18,ROUND(C137*(1+'Loan Details'!$C$17),2)),0)</f>
        <v>0</v>
      </c>
      <c r="E137" s="63" t="n">
        <f aca="false">IF(C137&gt;0.005,ROUND(C137*'Loan Details'!$C$17,2),0)</f>
        <v>0</v>
      </c>
      <c r="F137" s="63" t="n">
        <f aca="false">D137-E137</f>
        <v>0</v>
      </c>
      <c r="G137" s="65" t="n">
        <f aca="false">IF(C137&gt;0.005,MIN(MAX(0,C137-F137),SUMIF(Prepayments!$D$5:$D$34,A137,Prepayments!$C$5:$C$34)+IF(AND('Loan Details'!$C$9&gt;0,MONTH(B137)='Loan Details'!$C$19,K137&gt;='Loan Details'!$C$11),'Loan Details'!$C$9,0)+'Loan Details'!$C$12),0)</f>
        <v>0</v>
      </c>
      <c r="H137" s="63" t="n">
        <f aca="false">MAX(0,ROUND(C137-F137-G137,2))</f>
        <v>0</v>
      </c>
      <c r="I137" s="66" t="n">
        <f aca="false">SUM($E$7:E137)</f>
        <v>1953344.27</v>
      </c>
      <c r="J137" s="67" t="n">
        <f aca="false">1-H137/'Loan Details'!$C$5</f>
        <v>1</v>
      </c>
      <c r="K137" s="61" t="n">
        <f aca="false">INT((A137-1)/12)+1</f>
        <v>11</v>
      </c>
    </row>
    <row r="138" customFormat="false" ht="15" hidden="false" customHeight="false" outlineLevel="0" collapsed="false">
      <c r="A138" s="61" t="n">
        <v>132</v>
      </c>
      <c r="B138" s="62" t="str">
        <f aca="false">IF(C138&gt;0.005,EDATE('Loan Details'!$C$8,A138-1),"")</f>
        <v/>
      </c>
      <c r="C138" s="63" t="n">
        <f aca="false">H137</f>
        <v>0</v>
      </c>
      <c r="D138" s="64" t="n">
        <f aca="false">IF(C138&gt;0.005,MIN('Loan Details'!$C$18,ROUND(C138*(1+'Loan Details'!$C$17),2)),0)</f>
        <v>0</v>
      </c>
      <c r="E138" s="63" t="n">
        <f aca="false">IF(C138&gt;0.005,ROUND(C138*'Loan Details'!$C$17,2),0)</f>
        <v>0</v>
      </c>
      <c r="F138" s="63" t="n">
        <f aca="false">D138-E138</f>
        <v>0</v>
      </c>
      <c r="G138" s="65" t="n">
        <f aca="false">IF(C138&gt;0.005,MIN(MAX(0,C138-F138),SUMIF(Prepayments!$D$5:$D$34,A138,Prepayments!$C$5:$C$34)+IF(AND('Loan Details'!$C$9&gt;0,MONTH(B138)='Loan Details'!$C$19,K138&gt;='Loan Details'!$C$11),'Loan Details'!$C$9,0)+'Loan Details'!$C$12),0)</f>
        <v>0</v>
      </c>
      <c r="H138" s="63" t="n">
        <f aca="false">MAX(0,ROUND(C138-F138-G138,2))</f>
        <v>0</v>
      </c>
      <c r="I138" s="66" t="n">
        <f aca="false">SUM($E$7:E138)</f>
        <v>1953344.27</v>
      </c>
      <c r="J138" s="67" t="n">
        <f aca="false">1-H138/'Loan Details'!$C$5</f>
        <v>1</v>
      </c>
      <c r="K138" s="61" t="n">
        <f aca="false">INT((A138-1)/12)+1</f>
        <v>11</v>
      </c>
    </row>
    <row r="139" customFormat="false" ht="15" hidden="false" customHeight="false" outlineLevel="0" collapsed="false">
      <c r="A139" s="61" t="n">
        <v>133</v>
      </c>
      <c r="B139" s="62" t="str">
        <f aca="false">IF(C139&gt;0.005,EDATE('Loan Details'!$C$8,A139-1),"")</f>
        <v/>
      </c>
      <c r="C139" s="63" t="n">
        <f aca="false">H138</f>
        <v>0</v>
      </c>
      <c r="D139" s="64" t="n">
        <f aca="false">IF(C139&gt;0.005,MIN('Loan Details'!$C$18,ROUND(C139*(1+'Loan Details'!$C$17),2)),0)</f>
        <v>0</v>
      </c>
      <c r="E139" s="63" t="n">
        <f aca="false">IF(C139&gt;0.005,ROUND(C139*'Loan Details'!$C$17,2),0)</f>
        <v>0</v>
      </c>
      <c r="F139" s="63" t="n">
        <f aca="false">D139-E139</f>
        <v>0</v>
      </c>
      <c r="G139" s="65" t="n">
        <f aca="false">IF(C139&gt;0.005,MIN(MAX(0,C139-F139),SUMIF(Prepayments!$D$5:$D$34,A139,Prepayments!$C$5:$C$34)+IF(AND('Loan Details'!$C$9&gt;0,MONTH(B139)='Loan Details'!$C$19,K139&gt;='Loan Details'!$C$11),'Loan Details'!$C$9,0)+'Loan Details'!$C$12),0)</f>
        <v>0</v>
      </c>
      <c r="H139" s="63" t="n">
        <f aca="false">MAX(0,ROUND(C139-F139-G139,2))</f>
        <v>0</v>
      </c>
      <c r="I139" s="66" t="n">
        <f aca="false">SUM($E$7:E139)</f>
        <v>1953344.27</v>
      </c>
      <c r="J139" s="67" t="n">
        <f aca="false">1-H139/'Loan Details'!$C$5</f>
        <v>1</v>
      </c>
      <c r="K139" s="61" t="n">
        <f aca="false">INT((A139-1)/12)+1</f>
        <v>12</v>
      </c>
    </row>
    <row r="140" customFormat="false" ht="15" hidden="false" customHeight="false" outlineLevel="0" collapsed="false">
      <c r="A140" s="61" t="n">
        <v>134</v>
      </c>
      <c r="B140" s="62" t="str">
        <f aca="false">IF(C140&gt;0.005,EDATE('Loan Details'!$C$8,A140-1),"")</f>
        <v/>
      </c>
      <c r="C140" s="63" t="n">
        <f aca="false">H139</f>
        <v>0</v>
      </c>
      <c r="D140" s="64" t="n">
        <f aca="false">IF(C140&gt;0.005,MIN('Loan Details'!$C$18,ROUND(C140*(1+'Loan Details'!$C$17),2)),0)</f>
        <v>0</v>
      </c>
      <c r="E140" s="63" t="n">
        <f aca="false">IF(C140&gt;0.005,ROUND(C140*'Loan Details'!$C$17,2),0)</f>
        <v>0</v>
      </c>
      <c r="F140" s="63" t="n">
        <f aca="false">D140-E140</f>
        <v>0</v>
      </c>
      <c r="G140" s="65" t="n">
        <f aca="false">IF(C140&gt;0.005,MIN(MAX(0,C140-F140),SUMIF(Prepayments!$D$5:$D$34,A140,Prepayments!$C$5:$C$34)+IF(AND('Loan Details'!$C$9&gt;0,MONTH(B140)='Loan Details'!$C$19,K140&gt;='Loan Details'!$C$11),'Loan Details'!$C$9,0)+'Loan Details'!$C$12),0)</f>
        <v>0</v>
      </c>
      <c r="H140" s="63" t="n">
        <f aca="false">MAX(0,ROUND(C140-F140-G140,2))</f>
        <v>0</v>
      </c>
      <c r="I140" s="66" t="n">
        <f aca="false">SUM($E$7:E140)</f>
        <v>1953344.27</v>
      </c>
      <c r="J140" s="67" t="n">
        <f aca="false">1-H140/'Loan Details'!$C$5</f>
        <v>1</v>
      </c>
      <c r="K140" s="61" t="n">
        <f aca="false">INT((A140-1)/12)+1</f>
        <v>12</v>
      </c>
    </row>
    <row r="141" customFormat="false" ht="15" hidden="false" customHeight="false" outlineLevel="0" collapsed="false">
      <c r="A141" s="61" t="n">
        <v>135</v>
      </c>
      <c r="B141" s="62" t="str">
        <f aca="false">IF(C141&gt;0.005,EDATE('Loan Details'!$C$8,A141-1),"")</f>
        <v/>
      </c>
      <c r="C141" s="63" t="n">
        <f aca="false">H140</f>
        <v>0</v>
      </c>
      <c r="D141" s="64" t="n">
        <f aca="false">IF(C141&gt;0.005,MIN('Loan Details'!$C$18,ROUND(C141*(1+'Loan Details'!$C$17),2)),0)</f>
        <v>0</v>
      </c>
      <c r="E141" s="63" t="n">
        <f aca="false">IF(C141&gt;0.005,ROUND(C141*'Loan Details'!$C$17,2),0)</f>
        <v>0</v>
      </c>
      <c r="F141" s="63" t="n">
        <f aca="false">D141-E141</f>
        <v>0</v>
      </c>
      <c r="G141" s="65" t="n">
        <f aca="false">IF(C141&gt;0.005,MIN(MAX(0,C141-F141),SUMIF(Prepayments!$D$5:$D$34,A141,Prepayments!$C$5:$C$34)+IF(AND('Loan Details'!$C$9&gt;0,MONTH(B141)='Loan Details'!$C$19,K141&gt;='Loan Details'!$C$11),'Loan Details'!$C$9,0)+'Loan Details'!$C$12),0)</f>
        <v>0</v>
      </c>
      <c r="H141" s="63" t="n">
        <f aca="false">MAX(0,ROUND(C141-F141-G141,2))</f>
        <v>0</v>
      </c>
      <c r="I141" s="66" t="n">
        <f aca="false">SUM($E$7:E141)</f>
        <v>1953344.27</v>
      </c>
      <c r="J141" s="67" t="n">
        <f aca="false">1-H141/'Loan Details'!$C$5</f>
        <v>1</v>
      </c>
      <c r="K141" s="61" t="n">
        <f aca="false">INT((A141-1)/12)+1</f>
        <v>12</v>
      </c>
    </row>
    <row r="142" customFormat="false" ht="15" hidden="false" customHeight="false" outlineLevel="0" collapsed="false">
      <c r="A142" s="61" t="n">
        <v>136</v>
      </c>
      <c r="B142" s="62" t="str">
        <f aca="false">IF(C142&gt;0.005,EDATE('Loan Details'!$C$8,A142-1),"")</f>
        <v/>
      </c>
      <c r="C142" s="63" t="n">
        <f aca="false">H141</f>
        <v>0</v>
      </c>
      <c r="D142" s="64" t="n">
        <f aca="false">IF(C142&gt;0.005,MIN('Loan Details'!$C$18,ROUND(C142*(1+'Loan Details'!$C$17),2)),0)</f>
        <v>0</v>
      </c>
      <c r="E142" s="63" t="n">
        <f aca="false">IF(C142&gt;0.005,ROUND(C142*'Loan Details'!$C$17,2),0)</f>
        <v>0</v>
      </c>
      <c r="F142" s="63" t="n">
        <f aca="false">D142-E142</f>
        <v>0</v>
      </c>
      <c r="G142" s="65" t="n">
        <f aca="false">IF(C142&gt;0.005,MIN(MAX(0,C142-F142),SUMIF(Prepayments!$D$5:$D$34,A142,Prepayments!$C$5:$C$34)+IF(AND('Loan Details'!$C$9&gt;0,MONTH(B142)='Loan Details'!$C$19,K142&gt;='Loan Details'!$C$11),'Loan Details'!$C$9,0)+'Loan Details'!$C$12),0)</f>
        <v>0</v>
      </c>
      <c r="H142" s="63" t="n">
        <f aca="false">MAX(0,ROUND(C142-F142-G142,2))</f>
        <v>0</v>
      </c>
      <c r="I142" s="66" t="n">
        <f aca="false">SUM($E$7:E142)</f>
        <v>1953344.27</v>
      </c>
      <c r="J142" s="67" t="n">
        <f aca="false">1-H142/'Loan Details'!$C$5</f>
        <v>1</v>
      </c>
      <c r="K142" s="61" t="n">
        <f aca="false">INT((A142-1)/12)+1</f>
        <v>12</v>
      </c>
    </row>
    <row r="143" customFormat="false" ht="15" hidden="false" customHeight="false" outlineLevel="0" collapsed="false">
      <c r="A143" s="61" t="n">
        <v>137</v>
      </c>
      <c r="B143" s="62" t="str">
        <f aca="false">IF(C143&gt;0.005,EDATE('Loan Details'!$C$8,A143-1),"")</f>
        <v/>
      </c>
      <c r="C143" s="63" t="n">
        <f aca="false">H142</f>
        <v>0</v>
      </c>
      <c r="D143" s="64" t="n">
        <f aca="false">IF(C143&gt;0.005,MIN('Loan Details'!$C$18,ROUND(C143*(1+'Loan Details'!$C$17),2)),0)</f>
        <v>0</v>
      </c>
      <c r="E143" s="63" t="n">
        <f aca="false">IF(C143&gt;0.005,ROUND(C143*'Loan Details'!$C$17,2),0)</f>
        <v>0</v>
      </c>
      <c r="F143" s="63" t="n">
        <f aca="false">D143-E143</f>
        <v>0</v>
      </c>
      <c r="G143" s="65" t="n">
        <f aca="false">IF(C143&gt;0.005,MIN(MAX(0,C143-F143),SUMIF(Prepayments!$D$5:$D$34,A143,Prepayments!$C$5:$C$34)+IF(AND('Loan Details'!$C$9&gt;0,MONTH(B143)='Loan Details'!$C$19,K143&gt;='Loan Details'!$C$11),'Loan Details'!$C$9,0)+'Loan Details'!$C$12),0)</f>
        <v>0</v>
      </c>
      <c r="H143" s="63" t="n">
        <f aca="false">MAX(0,ROUND(C143-F143-G143,2))</f>
        <v>0</v>
      </c>
      <c r="I143" s="66" t="n">
        <f aca="false">SUM($E$7:E143)</f>
        <v>1953344.27</v>
      </c>
      <c r="J143" s="67" t="n">
        <f aca="false">1-H143/'Loan Details'!$C$5</f>
        <v>1</v>
      </c>
      <c r="K143" s="61" t="n">
        <f aca="false">INT((A143-1)/12)+1</f>
        <v>12</v>
      </c>
    </row>
    <row r="144" customFormat="false" ht="15" hidden="false" customHeight="false" outlineLevel="0" collapsed="false">
      <c r="A144" s="61" t="n">
        <v>138</v>
      </c>
      <c r="B144" s="62" t="str">
        <f aca="false">IF(C144&gt;0.005,EDATE('Loan Details'!$C$8,A144-1),"")</f>
        <v/>
      </c>
      <c r="C144" s="63" t="n">
        <f aca="false">H143</f>
        <v>0</v>
      </c>
      <c r="D144" s="64" t="n">
        <f aca="false">IF(C144&gt;0.005,MIN('Loan Details'!$C$18,ROUND(C144*(1+'Loan Details'!$C$17),2)),0)</f>
        <v>0</v>
      </c>
      <c r="E144" s="63" t="n">
        <f aca="false">IF(C144&gt;0.005,ROUND(C144*'Loan Details'!$C$17,2),0)</f>
        <v>0</v>
      </c>
      <c r="F144" s="63" t="n">
        <f aca="false">D144-E144</f>
        <v>0</v>
      </c>
      <c r="G144" s="65" t="n">
        <f aca="false">IF(C144&gt;0.005,MIN(MAX(0,C144-F144),SUMIF(Prepayments!$D$5:$D$34,A144,Prepayments!$C$5:$C$34)+IF(AND('Loan Details'!$C$9&gt;0,MONTH(B144)='Loan Details'!$C$19,K144&gt;='Loan Details'!$C$11),'Loan Details'!$C$9,0)+'Loan Details'!$C$12),0)</f>
        <v>0</v>
      </c>
      <c r="H144" s="63" t="n">
        <f aca="false">MAX(0,ROUND(C144-F144-G144,2))</f>
        <v>0</v>
      </c>
      <c r="I144" s="66" t="n">
        <f aca="false">SUM($E$7:E144)</f>
        <v>1953344.27</v>
      </c>
      <c r="J144" s="67" t="n">
        <f aca="false">1-H144/'Loan Details'!$C$5</f>
        <v>1</v>
      </c>
      <c r="K144" s="61" t="n">
        <f aca="false">INT((A144-1)/12)+1</f>
        <v>12</v>
      </c>
    </row>
    <row r="145" customFormat="false" ht="15" hidden="false" customHeight="false" outlineLevel="0" collapsed="false">
      <c r="A145" s="61" t="n">
        <v>139</v>
      </c>
      <c r="B145" s="62" t="str">
        <f aca="false">IF(C145&gt;0.005,EDATE('Loan Details'!$C$8,A145-1),"")</f>
        <v/>
      </c>
      <c r="C145" s="63" t="n">
        <f aca="false">H144</f>
        <v>0</v>
      </c>
      <c r="D145" s="64" t="n">
        <f aca="false">IF(C145&gt;0.005,MIN('Loan Details'!$C$18,ROUND(C145*(1+'Loan Details'!$C$17),2)),0)</f>
        <v>0</v>
      </c>
      <c r="E145" s="63" t="n">
        <f aca="false">IF(C145&gt;0.005,ROUND(C145*'Loan Details'!$C$17,2),0)</f>
        <v>0</v>
      </c>
      <c r="F145" s="63" t="n">
        <f aca="false">D145-E145</f>
        <v>0</v>
      </c>
      <c r="G145" s="65" t="n">
        <f aca="false">IF(C145&gt;0.005,MIN(MAX(0,C145-F145),SUMIF(Prepayments!$D$5:$D$34,A145,Prepayments!$C$5:$C$34)+IF(AND('Loan Details'!$C$9&gt;0,MONTH(B145)='Loan Details'!$C$19,K145&gt;='Loan Details'!$C$11),'Loan Details'!$C$9,0)+'Loan Details'!$C$12),0)</f>
        <v>0</v>
      </c>
      <c r="H145" s="63" t="n">
        <f aca="false">MAX(0,ROUND(C145-F145-G145,2))</f>
        <v>0</v>
      </c>
      <c r="I145" s="66" t="n">
        <f aca="false">SUM($E$7:E145)</f>
        <v>1953344.27</v>
      </c>
      <c r="J145" s="67" t="n">
        <f aca="false">1-H145/'Loan Details'!$C$5</f>
        <v>1</v>
      </c>
      <c r="K145" s="61" t="n">
        <f aca="false">INT((A145-1)/12)+1</f>
        <v>12</v>
      </c>
    </row>
    <row r="146" customFormat="false" ht="15" hidden="false" customHeight="false" outlineLevel="0" collapsed="false">
      <c r="A146" s="61" t="n">
        <v>140</v>
      </c>
      <c r="B146" s="62" t="str">
        <f aca="false">IF(C146&gt;0.005,EDATE('Loan Details'!$C$8,A146-1),"")</f>
        <v/>
      </c>
      <c r="C146" s="63" t="n">
        <f aca="false">H145</f>
        <v>0</v>
      </c>
      <c r="D146" s="64" t="n">
        <f aca="false">IF(C146&gt;0.005,MIN('Loan Details'!$C$18,ROUND(C146*(1+'Loan Details'!$C$17),2)),0)</f>
        <v>0</v>
      </c>
      <c r="E146" s="63" t="n">
        <f aca="false">IF(C146&gt;0.005,ROUND(C146*'Loan Details'!$C$17,2),0)</f>
        <v>0</v>
      </c>
      <c r="F146" s="63" t="n">
        <f aca="false">D146-E146</f>
        <v>0</v>
      </c>
      <c r="G146" s="65" t="n">
        <f aca="false">IF(C146&gt;0.005,MIN(MAX(0,C146-F146),SUMIF(Prepayments!$D$5:$D$34,A146,Prepayments!$C$5:$C$34)+IF(AND('Loan Details'!$C$9&gt;0,MONTH(B146)='Loan Details'!$C$19,K146&gt;='Loan Details'!$C$11),'Loan Details'!$C$9,0)+'Loan Details'!$C$12),0)</f>
        <v>0</v>
      </c>
      <c r="H146" s="63" t="n">
        <f aca="false">MAX(0,ROUND(C146-F146-G146,2))</f>
        <v>0</v>
      </c>
      <c r="I146" s="66" t="n">
        <f aca="false">SUM($E$7:E146)</f>
        <v>1953344.27</v>
      </c>
      <c r="J146" s="67" t="n">
        <f aca="false">1-H146/'Loan Details'!$C$5</f>
        <v>1</v>
      </c>
      <c r="K146" s="61" t="n">
        <f aca="false">INT((A146-1)/12)+1</f>
        <v>12</v>
      </c>
    </row>
    <row r="147" customFormat="false" ht="15" hidden="false" customHeight="false" outlineLevel="0" collapsed="false">
      <c r="A147" s="61" t="n">
        <v>141</v>
      </c>
      <c r="B147" s="62" t="str">
        <f aca="false">IF(C147&gt;0.005,EDATE('Loan Details'!$C$8,A147-1),"")</f>
        <v/>
      </c>
      <c r="C147" s="63" t="n">
        <f aca="false">H146</f>
        <v>0</v>
      </c>
      <c r="D147" s="64" t="n">
        <f aca="false">IF(C147&gt;0.005,MIN('Loan Details'!$C$18,ROUND(C147*(1+'Loan Details'!$C$17),2)),0)</f>
        <v>0</v>
      </c>
      <c r="E147" s="63" t="n">
        <f aca="false">IF(C147&gt;0.005,ROUND(C147*'Loan Details'!$C$17,2),0)</f>
        <v>0</v>
      </c>
      <c r="F147" s="63" t="n">
        <f aca="false">D147-E147</f>
        <v>0</v>
      </c>
      <c r="G147" s="65" t="n">
        <f aca="false">IF(C147&gt;0.005,MIN(MAX(0,C147-F147),SUMIF(Prepayments!$D$5:$D$34,A147,Prepayments!$C$5:$C$34)+IF(AND('Loan Details'!$C$9&gt;0,MONTH(B147)='Loan Details'!$C$19,K147&gt;='Loan Details'!$C$11),'Loan Details'!$C$9,0)+'Loan Details'!$C$12),0)</f>
        <v>0</v>
      </c>
      <c r="H147" s="63" t="n">
        <f aca="false">MAX(0,ROUND(C147-F147-G147,2))</f>
        <v>0</v>
      </c>
      <c r="I147" s="66" t="n">
        <f aca="false">SUM($E$7:E147)</f>
        <v>1953344.27</v>
      </c>
      <c r="J147" s="67" t="n">
        <f aca="false">1-H147/'Loan Details'!$C$5</f>
        <v>1</v>
      </c>
      <c r="K147" s="61" t="n">
        <f aca="false">INT((A147-1)/12)+1</f>
        <v>12</v>
      </c>
    </row>
    <row r="148" customFormat="false" ht="15" hidden="false" customHeight="false" outlineLevel="0" collapsed="false">
      <c r="A148" s="61" t="n">
        <v>142</v>
      </c>
      <c r="B148" s="62" t="str">
        <f aca="false">IF(C148&gt;0.005,EDATE('Loan Details'!$C$8,A148-1),"")</f>
        <v/>
      </c>
      <c r="C148" s="63" t="n">
        <f aca="false">H147</f>
        <v>0</v>
      </c>
      <c r="D148" s="64" t="n">
        <f aca="false">IF(C148&gt;0.005,MIN('Loan Details'!$C$18,ROUND(C148*(1+'Loan Details'!$C$17),2)),0)</f>
        <v>0</v>
      </c>
      <c r="E148" s="63" t="n">
        <f aca="false">IF(C148&gt;0.005,ROUND(C148*'Loan Details'!$C$17,2),0)</f>
        <v>0</v>
      </c>
      <c r="F148" s="63" t="n">
        <f aca="false">D148-E148</f>
        <v>0</v>
      </c>
      <c r="G148" s="65" t="n">
        <f aca="false">IF(C148&gt;0.005,MIN(MAX(0,C148-F148),SUMIF(Prepayments!$D$5:$D$34,A148,Prepayments!$C$5:$C$34)+IF(AND('Loan Details'!$C$9&gt;0,MONTH(B148)='Loan Details'!$C$19,K148&gt;='Loan Details'!$C$11),'Loan Details'!$C$9,0)+'Loan Details'!$C$12),0)</f>
        <v>0</v>
      </c>
      <c r="H148" s="63" t="n">
        <f aca="false">MAX(0,ROUND(C148-F148-G148,2))</f>
        <v>0</v>
      </c>
      <c r="I148" s="66" t="n">
        <f aca="false">SUM($E$7:E148)</f>
        <v>1953344.27</v>
      </c>
      <c r="J148" s="67" t="n">
        <f aca="false">1-H148/'Loan Details'!$C$5</f>
        <v>1</v>
      </c>
      <c r="K148" s="61" t="n">
        <f aca="false">INT((A148-1)/12)+1</f>
        <v>12</v>
      </c>
    </row>
    <row r="149" customFormat="false" ht="15" hidden="false" customHeight="false" outlineLevel="0" collapsed="false">
      <c r="A149" s="61" t="n">
        <v>143</v>
      </c>
      <c r="B149" s="62" t="str">
        <f aca="false">IF(C149&gt;0.005,EDATE('Loan Details'!$C$8,A149-1),"")</f>
        <v/>
      </c>
      <c r="C149" s="63" t="n">
        <f aca="false">H148</f>
        <v>0</v>
      </c>
      <c r="D149" s="64" t="n">
        <f aca="false">IF(C149&gt;0.005,MIN('Loan Details'!$C$18,ROUND(C149*(1+'Loan Details'!$C$17),2)),0)</f>
        <v>0</v>
      </c>
      <c r="E149" s="63" t="n">
        <f aca="false">IF(C149&gt;0.005,ROUND(C149*'Loan Details'!$C$17,2),0)</f>
        <v>0</v>
      </c>
      <c r="F149" s="63" t="n">
        <f aca="false">D149-E149</f>
        <v>0</v>
      </c>
      <c r="G149" s="65" t="n">
        <f aca="false">IF(C149&gt;0.005,MIN(MAX(0,C149-F149),SUMIF(Prepayments!$D$5:$D$34,A149,Prepayments!$C$5:$C$34)+IF(AND('Loan Details'!$C$9&gt;0,MONTH(B149)='Loan Details'!$C$19,K149&gt;='Loan Details'!$C$11),'Loan Details'!$C$9,0)+'Loan Details'!$C$12),0)</f>
        <v>0</v>
      </c>
      <c r="H149" s="63" t="n">
        <f aca="false">MAX(0,ROUND(C149-F149-G149,2))</f>
        <v>0</v>
      </c>
      <c r="I149" s="66" t="n">
        <f aca="false">SUM($E$7:E149)</f>
        <v>1953344.27</v>
      </c>
      <c r="J149" s="67" t="n">
        <f aca="false">1-H149/'Loan Details'!$C$5</f>
        <v>1</v>
      </c>
      <c r="K149" s="61" t="n">
        <f aca="false">INT((A149-1)/12)+1</f>
        <v>12</v>
      </c>
    </row>
    <row r="150" customFormat="false" ht="15" hidden="false" customHeight="false" outlineLevel="0" collapsed="false">
      <c r="A150" s="61" t="n">
        <v>144</v>
      </c>
      <c r="B150" s="62" t="str">
        <f aca="false">IF(C150&gt;0.005,EDATE('Loan Details'!$C$8,A150-1),"")</f>
        <v/>
      </c>
      <c r="C150" s="63" t="n">
        <f aca="false">H149</f>
        <v>0</v>
      </c>
      <c r="D150" s="64" t="n">
        <f aca="false">IF(C150&gt;0.005,MIN('Loan Details'!$C$18,ROUND(C150*(1+'Loan Details'!$C$17),2)),0)</f>
        <v>0</v>
      </c>
      <c r="E150" s="63" t="n">
        <f aca="false">IF(C150&gt;0.005,ROUND(C150*'Loan Details'!$C$17,2),0)</f>
        <v>0</v>
      </c>
      <c r="F150" s="63" t="n">
        <f aca="false">D150-E150</f>
        <v>0</v>
      </c>
      <c r="G150" s="65" t="n">
        <f aca="false">IF(C150&gt;0.005,MIN(MAX(0,C150-F150),SUMIF(Prepayments!$D$5:$D$34,A150,Prepayments!$C$5:$C$34)+IF(AND('Loan Details'!$C$9&gt;0,MONTH(B150)='Loan Details'!$C$19,K150&gt;='Loan Details'!$C$11),'Loan Details'!$C$9,0)+'Loan Details'!$C$12),0)</f>
        <v>0</v>
      </c>
      <c r="H150" s="63" t="n">
        <f aca="false">MAX(0,ROUND(C150-F150-G150,2))</f>
        <v>0</v>
      </c>
      <c r="I150" s="66" t="n">
        <f aca="false">SUM($E$7:E150)</f>
        <v>1953344.27</v>
      </c>
      <c r="J150" s="67" t="n">
        <f aca="false">1-H150/'Loan Details'!$C$5</f>
        <v>1</v>
      </c>
      <c r="K150" s="61" t="n">
        <f aca="false">INT((A150-1)/12)+1</f>
        <v>12</v>
      </c>
    </row>
    <row r="151" customFormat="false" ht="15" hidden="false" customHeight="false" outlineLevel="0" collapsed="false">
      <c r="A151" s="61" t="n">
        <v>145</v>
      </c>
      <c r="B151" s="62" t="str">
        <f aca="false">IF(C151&gt;0.005,EDATE('Loan Details'!$C$8,A151-1),"")</f>
        <v/>
      </c>
      <c r="C151" s="63" t="n">
        <f aca="false">H150</f>
        <v>0</v>
      </c>
      <c r="D151" s="64" t="n">
        <f aca="false">IF(C151&gt;0.005,MIN('Loan Details'!$C$18,ROUND(C151*(1+'Loan Details'!$C$17),2)),0)</f>
        <v>0</v>
      </c>
      <c r="E151" s="63" t="n">
        <f aca="false">IF(C151&gt;0.005,ROUND(C151*'Loan Details'!$C$17,2),0)</f>
        <v>0</v>
      </c>
      <c r="F151" s="63" t="n">
        <f aca="false">D151-E151</f>
        <v>0</v>
      </c>
      <c r="G151" s="65" t="n">
        <f aca="false">IF(C151&gt;0.005,MIN(MAX(0,C151-F151),SUMIF(Prepayments!$D$5:$D$34,A151,Prepayments!$C$5:$C$34)+IF(AND('Loan Details'!$C$9&gt;0,MONTH(B151)='Loan Details'!$C$19,K151&gt;='Loan Details'!$C$11),'Loan Details'!$C$9,0)+'Loan Details'!$C$12),0)</f>
        <v>0</v>
      </c>
      <c r="H151" s="63" t="n">
        <f aca="false">MAX(0,ROUND(C151-F151-G151,2))</f>
        <v>0</v>
      </c>
      <c r="I151" s="66" t="n">
        <f aca="false">SUM($E$7:E151)</f>
        <v>1953344.27</v>
      </c>
      <c r="J151" s="67" t="n">
        <f aca="false">1-H151/'Loan Details'!$C$5</f>
        <v>1</v>
      </c>
      <c r="K151" s="61" t="n">
        <f aca="false">INT((A151-1)/12)+1</f>
        <v>13</v>
      </c>
    </row>
    <row r="152" customFormat="false" ht="15" hidden="false" customHeight="false" outlineLevel="0" collapsed="false">
      <c r="A152" s="61" t="n">
        <v>146</v>
      </c>
      <c r="B152" s="62" t="str">
        <f aca="false">IF(C152&gt;0.005,EDATE('Loan Details'!$C$8,A152-1),"")</f>
        <v/>
      </c>
      <c r="C152" s="63" t="n">
        <f aca="false">H151</f>
        <v>0</v>
      </c>
      <c r="D152" s="64" t="n">
        <f aca="false">IF(C152&gt;0.005,MIN('Loan Details'!$C$18,ROUND(C152*(1+'Loan Details'!$C$17),2)),0)</f>
        <v>0</v>
      </c>
      <c r="E152" s="63" t="n">
        <f aca="false">IF(C152&gt;0.005,ROUND(C152*'Loan Details'!$C$17,2),0)</f>
        <v>0</v>
      </c>
      <c r="F152" s="63" t="n">
        <f aca="false">D152-E152</f>
        <v>0</v>
      </c>
      <c r="G152" s="65" t="n">
        <f aca="false">IF(C152&gt;0.005,MIN(MAX(0,C152-F152),SUMIF(Prepayments!$D$5:$D$34,A152,Prepayments!$C$5:$C$34)+IF(AND('Loan Details'!$C$9&gt;0,MONTH(B152)='Loan Details'!$C$19,K152&gt;='Loan Details'!$C$11),'Loan Details'!$C$9,0)+'Loan Details'!$C$12),0)</f>
        <v>0</v>
      </c>
      <c r="H152" s="63" t="n">
        <f aca="false">MAX(0,ROUND(C152-F152-G152,2))</f>
        <v>0</v>
      </c>
      <c r="I152" s="66" t="n">
        <f aca="false">SUM($E$7:E152)</f>
        <v>1953344.27</v>
      </c>
      <c r="J152" s="67" t="n">
        <f aca="false">1-H152/'Loan Details'!$C$5</f>
        <v>1</v>
      </c>
      <c r="K152" s="61" t="n">
        <f aca="false">INT((A152-1)/12)+1</f>
        <v>13</v>
      </c>
    </row>
    <row r="153" customFormat="false" ht="15" hidden="false" customHeight="false" outlineLevel="0" collapsed="false">
      <c r="A153" s="61" t="n">
        <v>147</v>
      </c>
      <c r="B153" s="62" t="str">
        <f aca="false">IF(C153&gt;0.005,EDATE('Loan Details'!$C$8,A153-1),"")</f>
        <v/>
      </c>
      <c r="C153" s="63" t="n">
        <f aca="false">H152</f>
        <v>0</v>
      </c>
      <c r="D153" s="64" t="n">
        <f aca="false">IF(C153&gt;0.005,MIN('Loan Details'!$C$18,ROUND(C153*(1+'Loan Details'!$C$17),2)),0)</f>
        <v>0</v>
      </c>
      <c r="E153" s="63" t="n">
        <f aca="false">IF(C153&gt;0.005,ROUND(C153*'Loan Details'!$C$17,2),0)</f>
        <v>0</v>
      </c>
      <c r="F153" s="63" t="n">
        <f aca="false">D153-E153</f>
        <v>0</v>
      </c>
      <c r="G153" s="65" t="n">
        <f aca="false">IF(C153&gt;0.005,MIN(MAX(0,C153-F153),SUMIF(Prepayments!$D$5:$D$34,A153,Prepayments!$C$5:$C$34)+IF(AND('Loan Details'!$C$9&gt;0,MONTH(B153)='Loan Details'!$C$19,K153&gt;='Loan Details'!$C$11),'Loan Details'!$C$9,0)+'Loan Details'!$C$12),0)</f>
        <v>0</v>
      </c>
      <c r="H153" s="63" t="n">
        <f aca="false">MAX(0,ROUND(C153-F153-G153,2))</f>
        <v>0</v>
      </c>
      <c r="I153" s="66" t="n">
        <f aca="false">SUM($E$7:E153)</f>
        <v>1953344.27</v>
      </c>
      <c r="J153" s="67" t="n">
        <f aca="false">1-H153/'Loan Details'!$C$5</f>
        <v>1</v>
      </c>
      <c r="K153" s="61" t="n">
        <f aca="false">INT((A153-1)/12)+1</f>
        <v>13</v>
      </c>
    </row>
    <row r="154" customFormat="false" ht="15" hidden="false" customHeight="false" outlineLevel="0" collapsed="false">
      <c r="A154" s="61" t="n">
        <v>148</v>
      </c>
      <c r="B154" s="62" t="str">
        <f aca="false">IF(C154&gt;0.005,EDATE('Loan Details'!$C$8,A154-1),"")</f>
        <v/>
      </c>
      <c r="C154" s="63" t="n">
        <f aca="false">H153</f>
        <v>0</v>
      </c>
      <c r="D154" s="64" t="n">
        <f aca="false">IF(C154&gt;0.005,MIN('Loan Details'!$C$18,ROUND(C154*(1+'Loan Details'!$C$17),2)),0)</f>
        <v>0</v>
      </c>
      <c r="E154" s="63" t="n">
        <f aca="false">IF(C154&gt;0.005,ROUND(C154*'Loan Details'!$C$17,2),0)</f>
        <v>0</v>
      </c>
      <c r="F154" s="63" t="n">
        <f aca="false">D154-E154</f>
        <v>0</v>
      </c>
      <c r="G154" s="65" t="n">
        <f aca="false">IF(C154&gt;0.005,MIN(MAX(0,C154-F154),SUMIF(Prepayments!$D$5:$D$34,A154,Prepayments!$C$5:$C$34)+IF(AND('Loan Details'!$C$9&gt;0,MONTH(B154)='Loan Details'!$C$19,K154&gt;='Loan Details'!$C$11),'Loan Details'!$C$9,0)+'Loan Details'!$C$12),0)</f>
        <v>0</v>
      </c>
      <c r="H154" s="63" t="n">
        <f aca="false">MAX(0,ROUND(C154-F154-G154,2))</f>
        <v>0</v>
      </c>
      <c r="I154" s="66" t="n">
        <f aca="false">SUM($E$7:E154)</f>
        <v>1953344.27</v>
      </c>
      <c r="J154" s="67" t="n">
        <f aca="false">1-H154/'Loan Details'!$C$5</f>
        <v>1</v>
      </c>
      <c r="K154" s="61" t="n">
        <f aca="false">INT((A154-1)/12)+1</f>
        <v>13</v>
      </c>
    </row>
    <row r="155" customFormat="false" ht="15" hidden="false" customHeight="false" outlineLevel="0" collapsed="false">
      <c r="A155" s="61" t="n">
        <v>149</v>
      </c>
      <c r="B155" s="62" t="str">
        <f aca="false">IF(C155&gt;0.005,EDATE('Loan Details'!$C$8,A155-1),"")</f>
        <v/>
      </c>
      <c r="C155" s="63" t="n">
        <f aca="false">H154</f>
        <v>0</v>
      </c>
      <c r="D155" s="64" t="n">
        <f aca="false">IF(C155&gt;0.005,MIN('Loan Details'!$C$18,ROUND(C155*(1+'Loan Details'!$C$17),2)),0)</f>
        <v>0</v>
      </c>
      <c r="E155" s="63" t="n">
        <f aca="false">IF(C155&gt;0.005,ROUND(C155*'Loan Details'!$C$17,2),0)</f>
        <v>0</v>
      </c>
      <c r="F155" s="63" t="n">
        <f aca="false">D155-E155</f>
        <v>0</v>
      </c>
      <c r="G155" s="65" t="n">
        <f aca="false">IF(C155&gt;0.005,MIN(MAX(0,C155-F155),SUMIF(Prepayments!$D$5:$D$34,A155,Prepayments!$C$5:$C$34)+IF(AND('Loan Details'!$C$9&gt;0,MONTH(B155)='Loan Details'!$C$19,K155&gt;='Loan Details'!$C$11),'Loan Details'!$C$9,0)+'Loan Details'!$C$12),0)</f>
        <v>0</v>
      </c>
      <c r="H155" s="63" t="n">
        <f aca="false">MAX(0,ROUND(C155-F155-G155,2))</f>
        <v>0</v>
      </c>
      <c r="I155" s="66" t="n">
        <f aca="false">SUM($E$7:E155)</f>
        <v>1953344.27</v>
      </c>
      <c r="J155" s="67" t="n">
        <f aca="false">1-H155/'Loan Details'!$C$5</f>
        <v>1</v>
      </c>
      <c r="K155" s="61" t="n">
        <f aca="false">INT((A155-1)/12)+1</f>
        <v>13</v>
      </c>
    </row>
    <row r="156" customFormat="false" ht="15" hidden="false" customHeight="false" outlineLevel="0" collapsed="false">
      <c r="A156" s="61" t="n">
        <v>150</v>
      </c>
      <c r="B156" s="62" t="str">
        <f aca="false">IF(C156&gt;0.005,EDATE('Loan Details'!$C$8,A156-1),"")</f>
        <v/>
      </c>
      <c r="C156" s="63" t="n">
        <f aca="false">H155</f>
        <v>0</v>
      </c>
      <c r="D156" s="64" t="n">
        <f aca="false">IF(C156&gt;0.005,MIN('Loan Details'!$C$18,ROUND(C156*(1+'Loan Details'!$C$17),2)),0)</f>
        <v>0</v>
      </c>
      <c r="E156" s="63" t="n">
        <f aca="false">IF(C156&gt;0.005,ROUND(C156*'Loan Details'!$C$17,2),0)</f>
        <v>0</v>
      </c>
      <c r="F156" s="63" t="n">
        <f aca="false">D156-E156</f>
        <v>0</v>
      </c>
      <c r="G156" s="65" t="n">
        <f aca="false">IF(C156&gt;0.005,MIN(MAX(0,C156-F156),SUMIF(Prepayments!$D$5:$D$34,A156,Prepayments!$C$5:$C$34)+IF(AND('Loan Details'!$C$9&gt;0,MONTH(B156)='Loan Details'!$C$19,K156&gt;='Loan Details'!$C$11),'Loan Details'!$C$9,0)+'Loan Details'!$C$12),0)</f>
        <v>0</v>
      </c>
      <c r="H156" s="63" t="n">
        <f aca="false">MAX(0,ROUND(C156-F156-G156,2))</f>
        <v>0</v>
      </c>
      <c r="I156" s="66" t="n">
        <f aca="false">SUM($E$7:E156)</f>
        <v>1953344.27</v>
      </c>
      <c r="J156" s="67" t="n">
        <f aca="false">1-H156/'Loan Details'!$C$5</f>
        <v>1</v>
      </c>
      <c r="K156" s="61" t="n">
        <f aca="false">INT((A156-1)/12)+1</f>
        <v>13</v>
      </c>
    </row>
    <row r="157" customFormat="false" ht="15" hidden="false" customHeight="false" outlineLevel="0" collapsed="false">
      <c r="A157" s="61" t="n">
        <v>151</v>
      </c>
      <c r="B157" s="62" t="str">
        <f aca="false">IF(C157&gt;0.005,EDATE('Loan Details'!$C$8,A157-1),"")</f>
        <v/>
      </c>
      <c r="C157" s="63" t="n">
        <f aca="false">H156</f>
        <v>0</v>
      </c>
      <c r="D157" s="64" t="n">
        <f aca="false">IF(C157&gt;0.005,MIN('Loan Details'!$C$18,ROUND(C157*(1+'Loan Details'!$C$17),2)),0)</f>
        <v>0</v>
      </c>
      <c r="E157" s="63" t="n">
        <f aca="false">IF(C157&gt;0.005,ROUND(C157*'Loan Details'!$C$17,2),0)</f>
        <v>0</v>
      </c>
      <c r="F157" s="63" t="n">
        <f aca="false">D157-E157</f>
        <v>0</v>
      </c>
      <c r="G157" s="65" t="n">
        <f aca="false">IF(C157&gt;0.005,MIN(MAX(0,C157-F157),SUMIF(Prepayments!$D$5:$D$34,A157,Prepayments!$C$5:$C$34)+IF(AND('Loan Details'!$C$9&gt;0,MONTH(B157)='Loan Details'!$C$19,K157&gt;='Loan Details'!$C$11),'Loan Details'!$C$9,0)+'Loan Details'!$C$12),0)</f>
        <v>0</v>
      </c>
      <c r="H157" s="63" t="n">
        <f aca="false">MAX(0,ROUND(C157-F157-G157,2))</f>
        <v>0</v>
      </c>
      <c r="I157" s="66" t="n">
        <f aca="false">SUM($E$7:E157)</f>
        <v>1953344.27</v>
      </c>
      <c r="J157" s="67" t="n">
        <f aca="false">1-H157/'Loan Details'!$C$5</f>
        <v>1</v>
      </c>
      <c r="K157" s="61" t="n">
        <f aca="false">INT((A157-1)/12)+1</f>
        <v>13</v>
      </c>
    </row>
    <row r="158" customFormat="false" ht="15" hidden="false" customHeight="false" outlineLevel="0" collapsed="false">
      <c r="A158" s="61" t="n">
        <v>152</v>
      </c>
      <c r="B158" s="62" t="str">
        <f aca="false">IF(C158&gt;0.005,EDATE('Loan Details'!$C$8,A158-1),"")</f>
        <v/>
      </c>
      <c r="C158" s="63" t="n">
        <f aca="false">H157</f>
        <v>0</v>
      </c>
      <c r="D158" s="64" t="n">
        <f aca="false">IF(C158&gt;0.005,MIN('Loan Details'!$C$18,ROUND(C158*(1+'Loan Details'!$C$17),2)),0)</f>
        <v>0</v>
      </c>
      <c r="E158" s="63" t="n">
        <f aca="false">IF(C158&gt;0.005,ROUND(C158*'Loan Details'!$C$17,2),0)</f>
        <v>0</v>
      </c>
      <c r="F158" s="63" t="n">
        <f aca="false">D158-E158</f>
        <v>0</v>
      </c>
      <c r="G158" s="65" t="n">
        <f aca="false">IF(C158&gt;0.005,MIN(MAX(0,C158-F158),SUMIF(Prepayments!$D$5:$D$34,A158,Prepayments!$C$5:$C$34)+IF(AND('Loan Details'!$C$9&gt;0,MONTH(B158)='Loan Details'!$C$19,K158&gt;='Loan Details'!$C$11),'Loan Details'!$C$9,0)+'Loan Details'!$C$12),0)</f>
        <v>0</v>
      </c>
      <c r="H158" s="63" t="n">
        <f aca="false">MAX(0,ROUND(C158-F158-G158,2))</f>
        <v>0</v>
      </c>
      <c r="I158" s="66" t="n">
        <f aca="false">SUM($E$7:E158)</f>
        <v>1953344.27</v>
      </c>
      <c r="J158" s="67" t="n">
        <f aca="false">1-H158/'Loan Details'!$C$5</f>
        <v>1</v>
      </c>
      <c r="K158" s="61" t="n">
        <f aca="false">INT((A158-1)/12)+1</f>
        <v>13</v>
      </c>
    </row>
    <row r="159" customFormat="false" ht="15" hidden="false" customHeight="false" outlineLevel="0" collapsed="false">
      <c r="A159" s="61" t="n">
        <v>153</v>
      </c>
      <c r="B159" s="62" t="str">
        <f aca="false">IF(C159&gt;0.005,EDATE('Loan Details'!$C$8,A159-1),"")</f>
        <v/>
      </c>
      <c r="C159" s="63" t="n">
        <f aca="false">H158</f>
        <v>0</v>
      </c>
      <c r="D159" s="64" t="n">
        <f aca="false">IF(C159&gt;0.005,MIN('Loan Details'!$C$18,ROUND(C159*(1+'Loan Details'!$C$17),2)),0)</f>
        <v>0</v>
      </c>
      <c r="E159" s="63" t="n">
        <f aca="false">IF(C159&gt;0.005,ROUND(C159*'Loan Details'!$C$17,2),0)</f>
        <v>0</v>
      </c>
      <c r="F159" s="63" t="n">
        <f aca="false">D159-E159</f>
        <v>0</v>
      </c>
      <c r="G159" s="65" t="n">
        <f aca="false">IF(C159&gt;0.005,MIN(MAX(0,C159-F159),SUMIF(Prepayments!$D$5:$D$34,A159,Prepayments!$C$5:$C$34)+IF(AND('Loan Details'!$C$9&gt;0,MONTH(B159)='Loan Details'!$C$19,K159&gt;='Loan Details'!$C$11),'Loan Details'!$C$9,0)+'Loan Details'!$C$12),0)</f>
        <v>0</v>
      </c>
      <c r="H159" s="63" t="n">
        <f aca="false">MAX(0,ROUND(C159-F159-G159,2))</f>
        <v>0</v>
      </c>
      <c r="I159" s="66" t="n">
        <f aca="false">SUM($E$7:E159)</f>
        <v>1953344.27</v>
      </c>
      <c r="J159" s="67" t="n">
        <f aca="false">1-H159/'Loan Details'!$C$5</f>
        <v>1</v>
      </c>
      <c r="K159" s="61" t="n">
        <f aca="false">INT((A159-1)/12)+1</f>
        <v>13</v>
      </c>
    </row>
    <row r="160" customFormat="false" ht="15" hidden="false" customHeight="false" outlineLevel="0" collapsed="false">
      <c r="A160" s="61" t="n">
        <v>154</v>
      </c>
      <c r="B160" s="62" t="str">
        <f aca="false">IF(C160&gt;0.005,EDATE('Loan Details'!$C$8,A160-1),"")</f>
        <v/>
      </c>
      <c r="C160" s="63" t="n">
        <f aca="false">H159</f>
        <v>0</v>
      </c>
      <c r="D160" s="64" t="n">
        <f aca="false">IF(C160&gt;0.005,MIN('Loan Details'!$C$18,ROUND(C160*(1+'Loan Details'!$C$17),2)),0)</f>
        <v>0</v>
      </c>
      <c r="E160" s="63" t="n">
        <f aca="false">IF(C160&gt;0.005,ROUND(C160*'Loan Details'!$C$17,2),0)</f>
        <v>0</v>
      </c>
      <c r="F160" s="63" t="n">
        <f aca="false">D160-E160</f>
        <v>0</v>
      </c>
      <c r="G160" s="65" t="n">
        <f aca="false">IF(C160&gt;0.005,MIN(MAX(0,C160-F160),SUMIF(Prepayments!$D$5:$D$34,A160,Prepayments!$C$5:$C$34)+IF(AND('Loan Details'!$C$9&gt;0,MONTH(B160)='Loan Details'!$C$19,K160&gt;='Loan Details'!$C$11),'Loan Details'!$C$9,0)+'Loan Details'!$C$12),0)</f>
        <v>0</v>
      </c>
      <c r="H160" s="63" t="n">
        <f aca="false">MAX(0,ROUND(C160-F160-G160,2))</f>
        <v>0</v>
      </c>
      <c r="I160" s="66" t="n">
        <f aca="false">SUM($E$7:E160)</f>
        <v>1953344.27</v>
      </c>
      <c r="J160" s="67" t="n">
        <f aca="false">1-H160/'Loan Details'!$C$5</f>
        <v>1</v>
      </c>
      <c r="K160" s="61" t="n">
        <f aca="false">INT((A160-1)/12)+1</f>
        <v>13</v>
      </c>
    </row>
    <row r="161" customFormat="false" ht="15" hidden="false" customHeight="false" outlineLevel="0" collapsed="false">
      <c r="A161" s="61" t="n">
        <v>155</v>
      </c>
      <c r="B161" s="62" t="str">
        <f aca="false">IF(C161&gt;0.005,EDATE('Loan Details'!$C$8,A161-1),"")</f>
        <v/>
      </c>
      <c r="C161" s="63" t="n">
        <f aca="false">H160</f>
        <v>0</v>
      </c>
      <c r="D161" s="64" t="n">
        <f aca="false">IF(C161&gt;0.005,MIN('Loan Details'!$C$18,ROUND(C161*(1+'Loan Details'!$C$17),2)),0)</f>
        <v>0</v>
      </c>
      <c r="E161" s="63" t="n">
        <f aca="false">IF(C161&gt;0.005,ROUND(C161*'Loan Details'!$C$17,2),0)</f>
        <v>0</v>
      </c>
      <c r="F161" s="63" t="n">
        <f aca="false">D161-E161</f>
        <v>0</v>
      </c>
      <c r="G161" s="65" t="n">
        <f aca="false">IF(C161&gt;0.005,MIN(MAX(0,C161-F161),SUMIF(Prepayments!$D$5:$D$34,A161,Prepayments!$C$5:$C$34)+IF(AND('Loan Details'!$C$9&gt;0,MONTH(B161)='Loan Details'!$C$19,K161&gt;='Loan Details'!$C$11),'Loan Details'!$C$9,0)+'Loan Details'!$C$12),0)</f>
        <v>0</v>
      </c>
      <c r="H161" s="63" t="n">
        <f aca="false">MAX(0,ROUND(C161-F161-G161,2))</f>
        <v>0</v>
      </c>
      <c r="I161" s="66" t="n">
        <f aca="false">SUM($E$7:E161)</f>
        <v>1953344.27</v>
      </c>
      <c r="J161" s="67" t="n">
        <f aca="false">1-H161/'Loan Details'!$C$5</f>
        <v>1</v>
      </c>
      <c r="K161" s="61" t="n">
        <f aca="false">INT((A161-1)/12)+1</f>
        <v>13</v>
      </c>
    </row>
    <row r="162" customFormat="false" ht="15" hidden="false" customHeight="false" outlineLevel="0" collapsed="false">
      <c r="A162" s="61" t="n">
        <v>156</v>
      </c>
      <c r="B162" s="62" t="str">
        <f aca="false">IF(C162&gt;0.005,EDATE('Loan Details'!$C$8,A162-1),"")</f>
        <v/>
      </c>
      <c r="C162" s="63" t="n">
        <f aca="false">H161</f>
        <v>0</v>
      </c>
      <c r="D162" s="64" t="n">
        <f aca="false">IF(C162&gt;0.005,MIN('Loan Details'!$C$18,ROUND(C162*(1+'Loan Details'!$C$17),2)),0)</f>
        <v>0</v>
      </c>
      <c r="E162" s="63" t="n">
        <f aca="false">IF(C162&gt;0.005,ROUND(C162*'Loan Details'!$C$17,2),0)</f>
        <v>0</v>
      </c>
      <c r="F162" s="63" t="n">
        <f aca="false">D162-E162</f>
        <v>0</v>
      </c>
      <c r="G162" s="65" t="n">
        <f aca="false">IF(C162&gt;0.005,MIN(MAX(0,C162-F162),SUMIF(Prepayments!$D$5:$D$34,A162,Prepayments!$C$5:$C$34)+IF(AND('Loan Details'!$C$9&gt;0,MONTH(B162)='Loan Details'!$C$19,K162&gt;='Loan Details'!$C$11),'Loan Details'!$C$9,0)+'Loan Details'!$C$12),0)</f>
        <v>0</v>
      </c>
      <c r="H162" s="63" t="n">
        <f aca="false">MAX(0,ROUND(C162-F162-G162,2))</f>
        <v>0</v>
      </c>
      <c r="I162" s="66" t="n">
        <f aca="false">SUM($E$7:E162)</f>
        <v>1953344.27</v>
      </c>
      <c r="J162" s="67" t="n">
        <f aca="false">1-H162/'Loan Details'!$C$5</f>
        <v>1</v>
      </c>
      <c r="K162" s="61" t="n">
        <f aca="false">INT((A162-1)/12)+1</f>
        <v>13</v>
      </c>
    </row>
    <row r="163" customFormat="false" ht="15" hidden="false" customHeight="false" outlineLevel="0" collapsed="false">
      <c r="A163" s="61" t="n">
        <v>157</v>
      </c>
      <c r="B163" s="62" t="str">
        <f aca="false">IF(C163&gt;0.005,EDATE('Loan Details'!$C$8,A163-1),"")</f>
        <v/>
      </c>
      <c r="C163" s="63" t="n">
        <f aca="false">H162</f>
        <v>0</v>
      </c>
      <c r="D163" s="64" t="n">
        <f aca="false">IF(C163&gt;0.005,MIN('Loan Details'!$C$18,ROUND(C163*(1+'Loan Details'!$C$17),2)),0)</f>
        <v>0</v>
      </c>
      <c r="E163" s="63" t="n">
        <f aca="false">IF(C163&gt;0.005,ROUND(C163*'Loan Details'!$C$17,2),0)</f>
        <v>0</v>
      </c>
      <c r="F163" s="63" t="n">
        <f aca="false">D163-E163</f>
        <v>0</v>
      </c>
      <c r="G163" s="65" t="n">
        <f aca="false">IF(C163&gt;0.005,MIN(MAX(0,C163-F163),SUMIF(Prepayments!$D$5:$D$34,A163,Prepayments!$C$5:$C$34)+IF(AND('Loan Details'!$C$9&gt;0,MONTH(B163)='Loan Details'!$C$19,K163&gt;='Loan Details'!$C$11),'Loan Details'!$C$9,0)+'Loan Details'!$C$12),0)</f>
        <v>0</v>
      </c>
      <c r="H163" s="63" t="n">
        <f aca="false">MAX(0,ROUND(C163-F163-G163,2))</f>
        <v>0</v>
      </c>
      <c r="I163" s="66" t="n">
        <f aca="false">SUM($E$7:E163)</f>
        <v>1953344.27</v>
      </c>
      <c r="J163" s="67" t="n">
        <f aca="false">1-H163/'Loan Details'!$C$5</f>
        <v>1</v>
      </c>
      <c r="K163" s="61" t="n">
        <f aca="false">INT((A163-1)/12)+1</f>
        <v>14</v>
      </c>
    </row>
    <row r="164" customFormat="false" ht="15" hidden="false" customHeight="false" outlineLevel="0" collapsed="false">
      <c r="A164" s="61" t="n">
        <v>158</v>
      </c>
      <c r="B164" s="62" t="str">
        <f aca="false">IF(C164&gt;0.005,EDATE('Loan Details'!$C$8,A164-1),"")</f>
        <v/>
      </c>
      <c r="C164" s="63" t="n">
        <f aca="false">H163</f>
        <v>0</v>
      </c>
      <c r="D164" s="64" t="n">
        <f aca="false">IF(C164&gt;0.005,MIN('Loan Details'!$C$18,ROUND(C164*(1+'Loan Details'!$C$17),2)),0)</f>
        <v>0</v>
      </c>
      <c r="E164" s="63" t="n">
        <f aca="false">IF(C164&gt;0.005,ROUND(C164*'Loan Details'!$C$17,2),0)</f>
        <v>0</v>
      </c>
      <c r="F164" s="63" t="n">
        <f aca="false">D164-E164</f>
        <v>0</v>
      </c>
      <c r="G164" s="65" t="n">
        <f aca="false">IF(C164&gt;0.005,MIN(MAX(0,C164-F164),SUMIF(Prepayments!$D$5:$D$34,A164,Prepayments!$C$5:$C$34)+IF(AND('Loan Details'!$C$9&gt;0,MONTH(B164)='Loan Details'!$C$19,K164&gt;='Loan Details'!$C$11),'Loan Details'!$C$9,0)+'Loan Details'!$C$12),0)</f>
        <v>0</v>
      </c>
      <c r="H164" s="63" t="n">
        <f aca="false">MAX(0,ROUND(C164-F164-G164,2))</f>
        <v>0</v>
      </c>
      <c r="I164" s="66" t="n">
        <f aca="false">SUM($E$7:E164)</f>
        <v>1953344.27</v>
      </c>
      <c r="J164" s="67" t="n">
        <f aca="false">1-H164/'Loan Details'!$C$5</f>
        <v>1</v>
      </c>
      <c r="K164" s="61" t="n">
        <f aca="false">INT((A164-1)/12)+1</f>
        <v>14</v>
      </c>
    </row>
    <row r="165" customFormat="false" ht="15" hidden="false" customHeight="false" outlineLevel="0" collapsed="false">
      <c r="A165" s="61" t="n">
        <v>159</v>
      </c>
      <c r="B165" s="62" t="str">
        <f aca="false">IF(C165&gt;0.005,EDATE('Loan Details'!$C$8,A165-1),"")</f>
        <v/>
      </c>
      <c r="C165" s="63" t="n">
        <f aca="false">H164</f>
        <v>0</v>
      </c>
      <c r="D165" s="64" t="n">
        <f aca="false">IF(C165&gt;0.005,MIN('Loan Details'!$C$18,ROUND(C165*(1+'Loan Details'!$C$17),2)),0)</f>
        <v>0</v>
      </c>
      <c r="E165" s="63" t="n">
        <f aca="false">IF(C165&gt;0.005,ROUND(C165*'Loan Details'!$C$17,2),0)</f>
        <v>0</v>
      </c>
      <c r="F165" s="63" t="n">
        <f aca="false">D165-E165</f>
        <v>0</v>
      </c>
      <c r="G165" s="65" t="n">
        <f aca="false">IF(C165&gt;0.005,MIN(MAX(0,C165-F165),SUMIF(Prepayments!$D$5:$D$34,A165,Prepayments!$C$5:$C$34)+IF(AND('Loan Details'!$C$9&gt;0,MONTH(B165)='Loan Details'!$C$19,K165&gt;='Loan Details'!$C$11),'Loan Details'!$C$9,0)+'Loan Details'!$C$12),0)</f>
        <v>0</v>
      </c>
      <c r="H165" s="63" t="n">
        <f aca="false">MAX(0,ROUND(C165-F165-G165,2))</f>
        <v>0</v>
      </c>
      <c r="I165" s="66" t="n">
        <f aca="false">SUM($E$7:E165)</f>
        <v>1953344.27</v>
      </c>
      <c r="J165" s="67" t="n">
        <f aca="false">1-H165/'Loan Details'!$C$5</f>
        <v>1</v>
      </c>
      <c r="K165" s="61" t="n">
        <f aca="false">INT((A165-1)/12)+1</f>
        <v>14</v>
      </c>
    </row>
    <row r="166" customFormat="false" ht="15" hidden="false" customHeight="false" outlineLevel="0" collapsed="false">
      <c r="A166" s="61" t="n">
        <v>160</v>
      </c>
      <c r="B166" s="62" t="str">
        <f aca="false">IF(C166&gt;0.005,EDATE('Loan Details'!$C$8,A166-1),"")</f>
        <v/>
      </c>
      <c r="C166" s="63" t="n">
        <f aca="false">H165</f>
        <v>0</v>
      </c>
      <c r="D166" s="64" t="n">
        <f aca="false">IF(C166&gt;0.005,MIN('Loan Details'!$C$18,ROUND(C166*(1+'Loan Details'!$C$17),2)),0)</f>
        <v>0</v>
      </c>
      <c r="E166" s="63" t="n">
        <f aca="false">IF(C166&gt;0.005,ROUND(C166*'Loan Details'!$C$17,2),0)</f>
        <v>0</v>
      </c>
      <c r="F166" s="63" t="n">
        <f aca="false">D166-E166</f>
        <v>0</v>
      </c>
      <c r="G166" s="65" t="n">
        <f aca="false">IF(C166&gt;0.005,MIN(MAX(0,C166-F166),SUMIF(Prepayments!$D$5:$D$34,A166,Prepayments!$C$5:$C$34)+IF(AND('Loan Details'!$C$9&gt;0,MONTH(B166)='Loan Details'!$C$19,K166&gt;='Loan Details'!$C$11),'Loan Details'!$C$9,0)+'Loan Details'!$C$12),0)</f>
        <v>0</v>
      </c>
      <c r="H166" s="63" t="n">
        <f aca="false">MAX(0,ROUND(C166-F166-G166,2))</f>
        <v>0</v>
      </c>
      <c r="I166" s="66" t="n">
        <f aca="false">SUM($E$7:E166)</f>
        <v>1953344.27</v>
      </c>
      <c r="J166" s="67" t="n">
        <f aca="false">1-H166/'Loan Details'!$C$5</f>
        <v>1</v>
      </c>
      <c r="K166" s="61" t="n">
        <f aca="false">INT((A166-1)/12)+1</f>
        <v>14</v>
      </c>
    </row>
    <row r="167" customFormat="false" ht="15" hidden="false" customHeight="false" outlineLevel="0" collapsed="false">
      <c r="A167" s="61" t="n">
        <v>161</v>
      </c>
      <c r="B167" s="62" t="str">
        <f aca="false">IF(C167&gt;0.005,EDATE('Loan Details'!$C$8,A167-1),"")</f>
        <v/>
      </c>
      <c r="C167" s="63" t="n">
        <f aca="false">H166</f>
        <v>0</v>
      </c>
      <c r="D167" s="64" t="n">
        <f aca="false">IF(C167&gt;0.005,MIN('Loan Details'!$C$18,ROUND(C167*(1+'Loan Details'!$C$17),2)),0)</f>
        <v>0</v>
      </c>
      <c r="E167" s="63" t="n">
        <f aca="false">IF(C167&gt;0.005,ROUND(C167*'Loan Details'!$C$17,2),0)</f>
        <v>0</v>
      </c>
      <c r="F167" s="63" t="n">
        <f aca="false">D167-E167</f>
        <v>0</v>
      </c>
      <c r="G167" s="65" t="n">
        <f aca="false">IF(C167&gt;0.005,MIN(MAX(0,C167-F167),SUMIF(Prepayments!$D$5:$D$34,A167,Prepayments!$C$5:$C$34)+IF(AND('Loan Details'!$C$9&gt;0,MONTH(B167)='Loan Details'!$C$19,K167&gt;='Loan Details'!$C$11),'Loan Details'!$C$9,0)+'Loan Details'!$C$12),0)</f>
        <v>0</v>
      </c>
      <c r="H167" s="63" t="n">
        <f aca="false">MAX(0,ROUND(C167-F167-G167,2))</f>
        <v>0</v>
      </c>
      <c r="I167" s="66" t="n">
        <f aca="false">SUM($E$7:E167)</f>
        <v>1953344.27</v>
      </c>
      <c r="J167" s="67" t="n">
        <f aca="false">1-H167/'Loan Details'!$C$5</f>
        <v>1</v>
      </c>
      <c r="K167" s="61" t="n">
        <f aca="false">INT((A167-1)/12)+1</f>
        <v>14</v>
      </c>
    </row>
    <row r="168" customFormat="false" ht="15" hidden="false" customHeight="false" outlineLevel="0" collapsed="false">
      <c r="A168" s="61" t="n">
        <v>162</v>
      </c>
      <c r="B168" s="62" t="str">
        <f aca="false">IF(C168&gt;0.005,EDATE('Loan Details'!$C$8,A168-1),"")</f>
        <v/>
      </c>
      <c r="C168" s="63" t="n">
        <f aca="false">H167</f>
        <v>0</v>
      </c>
      <c r="D168" s="64" t="n">
        <f aca="false">IF(C168&gt;0.005,MIN('Loan Details'!$C$18,ROUND(C168*(1+'Loan Details'!$C$17),2)),0)</f>
        <v>0</v>
      </c>
      <c r="E168" s="63" t="n">
        <f aca="false">IF(C168&gt;0.005,ROUND(C168*'Loan Details'!$C$17,2),0)</f>
        <v>0</v>
      </c>
      <c r="F168" s="63" t="n">
        <f aca="false">D168-E168</f>
        <v>0</v>
      </c>
      <c r="G168" s="65" t="n">
        <f aca="false">IF(C168&gt;0.005,MIN(MAX(0,C168-F168),SUMIF(Prepayments!$D$5:$D$34,A168,Prepayments!$C$5:$C$34)+IF(AND('Loan Details'!$C$9&gt;0,MONTH(B168)='Loan Details'!$C$19,K168&gt;='Loan Details'!$C$11),'Loan Details'!$C$9,0)+'Loan Details'!$C$12),0)</f>
        <v>0</v>
      </c>
      <c r="H168" s="63" t="n">
        <f aca="false">MAX(0,ROUND(C168-F168-G168,2))</f>
        <v>0</v>
      </c>
      <c r="I168" s="66" t="n">
        <f aca="false">SUM($E$7:E168)</f>
        <v>1953344.27</v>
      </c>
      <c r="J168" s="67" t="n">
        <f aca="false">1-H168/'Loan Details'!$C$5</f>
        <v>1</v>
      </c>
      <c r="K168" s="61" t="n">
        <f aca="false">INT((A168-1)/12)+1</f>
        <v>14</v>
      </c>
    </row>
    <row r="169" customFormat="false" ht="15" hidden="false" customHeight="false" outlineLevel="0" collapsed="false">
      <c r="A169" s="61" t="n">
        <v>163</v>
      </c>
      <c r="B169" s="62" t="str">
        <f aca="false">IF(C169&gt;0.005,EDATE('Loan Details'!$C$8,A169-1),"")</f>
        <v/>
      </c>
      <c r="C169" s="63" t="n">
        <f aca="false">H168</f>
        <v>0</v>
      </c>
      <c r="D169" s="64" t="n">
        <f aca="false">IF(C169&gt;0.005,MIN('Loan Details'!$C$18,ROUND(C169*(1+'Loan Details'!$C$17),2)),0)</f>
        <v>0</v>
      </c>
      <c r="E169" s="63" t="n">
        <f aca="false">IF(C169&gt;0.005,ROUND(C169*'Loan Details'!$C$17,2),0)</f>
        <v>0</v>
      </c>
      <c r="F169" s="63" t="n">
        <f aca="false">D169-E169</f>
        <v>0</v>
      </c>
      <c r="G169" s="65" t="n">
        <f aca="false">IF(C169&gt;0.005,MIN(MAX(0,C169-F169),SUMIF(Prepayments!$D$5:$D$34,A169,Prepayments!$C$5:$C$34)+IF(AND('Loan Details'!$C$9&gt;0,MONTH(B169)='Loan Details'!$C$19,K169&gt;='Loan Details'!$C$11),'Loan Details'!$C$9,0)+'Loan Details'!$C$12),0)</f>
        <v>0</v>
      </c>
      <c r="H169" s="63" t="n">
        <f aca="false">MAX(0,ROUND(C169-F169-G169,2))</f>
        <v>0</v>
      </c>
      <c r="I169" s="66" t="n">
        <f aca="false">SUM($E$7:E169)</f>
        <v>1953344.27</v>
      </c>
      <c r="J169" s="67" t="n">
        <f aca="false">1-H169/'Loan Details'!$C$5</f>
        <v>1</v>
      </c>
      <c r="K169" s="61" t="n">
        <f aca="false">INT((A169-1)/12)+1</f>
        <v>14</v>
      </c>
    </row>
    <row r="170" customFormat="false" ht="15" hidden="false" customHeight="false" outlineLevel="0" collapsed="false">
      <c r="A170" s="61" t="n">
        <v>164</v>
      </c>
      <c r="B170" s="62" t="str">
        <f aca="false">IF(C170&gt;0.005,EDATE('Loan Details'!$C$8,A170-1),"")</f>
        <v/>
      </c>
      <c r="C170" s="63" t="n">
        <f aca="false">H169</f>
        <v>0</v>
      </c>
      <c r="D170" s="64" t="n">
        <f aca="false">IF(C170&gt;0.005,MIN('Loan Details'!$C$18,ROUND(C170*(1+'Loan Details'!$C$17),2)),0)</f>
        <v>0</v>
      </c>
      <c r="E170" s="63" t="n">
        <f aca="false">IF(C170&gt;0.005,ROUND(C170*'Loan Details'!$C$17,2),0)</f>
        <v>0</v>
      </c>
      <c r="F170" s="63" t="n">
        <f aca="false">D170-E170</f>
        <v>0</v>
      </c>
      <c r="G170" s="65" t="n">
        <f aca="false">IF(C170&gt;0.005,MIN(MAX(0,C170-F170),SUMIF(Prepayments!$D$5:$D$34,A170,Prepayments!$C$5:$C$34)+IF(AND('Loan Details'!$C$9&gt;0,MONTH(B170)='Loan Details'!$C$19,K170&gt;='Loan Details'!$C$11),'Loan Details'!$C$9,0)+'Loan Details'!$C$12),0)</f>
        <v>0</v>
      </c>
      <c r="H170" s="63" t="n">
        <f aca="false">MAX(0,ROUND(C170-F170-G170,2))</f>
        <v>0</v>
      </c>
      <c r="I170" s="66" t="n">
        <f aca="false">SUM($E$7:E170)</f>
        <v>1953344.27</v>
      </c>
      <c r="J170" s="67" t="n">
        <f aca="false">1-H170/'Loan Details'!$C$5</f>
        <v>1</v>
      </c>
      <c r="K170" s="61" t="n">
        <f aca="false">INT((A170-1)/12)+1</f>
        <v>14</v>
      </c>
    </row>
    <row r="171" customFormat="false" ht="15" hidden="false" customHeight="false" outlineLevel="0" collapsed="false">
      <c r="A171" s="61" t="n">
        <v>165</v>
      </c>
      <c r="B171" s="62" t="str">
        <f aca="false">IF(C171&gt;0.005,EDATE('Loan Details'!$C$8,A171-1),"")</f>
        <v/>
      </c>
      <c r="C171" s="63" t="n">
        <f aca="false">H170</f>
        <v>0</v>
      </c>
      <c r="D171" s="64" t="n">
        <f aca="false">IF(C171&gt;0.005,MIN('Loan Details'!$C$18,ROUND(C171*(1+'Loan Details'!$C$17),2)),0)</f>
        <v>0</v>
      </c>
      <c r="E171" s="63" t="n">
        <f aca="false">IF(C171&gt;0.005,ROUND(C171*'Loan Details'!$C$17,2),0)</f>
        <v>0</v>
      </c>
      <c r="F171" s="63" t="n">
        <f aca="false">D171-E171</f>
        <v>0</v>
      </c>
      <c r="G171" s="65" t="n">
        <f aca="false">IF(C171&gt;0.005,MIN(MAX(0,C171-F171),SUMIF(Prepayments!$D$5:$D$34,A171,Prepayments!$C$5:$C$34)+IF(AND('Loan Details'!$C$9&gt;0,MONTH(B171)='Loan Details'!$C$19,K171&gt;='Loan Details'!$C$11),'Loan Details'!$C$9,0)+'Loan Details'!$C$12),0)</f>
        <v>0</v>
      </c>
      <c r="H171" s="63" t="n">
        <f aca="false">MAX(0,ROUND(C171-F171-G171,2))</f>
        <v>0</v>
      </c>
      <c r="I171" s="66" t="n">
        <f aca="false">SUM($E$7:E171)</f>
        <v>1953344.27</v>
      </c>
      <c r="J171" s="67" t="n">
        <f aca="false">1-H171/'Loan Details'!$C$5</f>
        <v>1</v>
      </c>
      <c r="K171" s="61" t="n">
        <f aca="false">INT((A171-1)/12)+1</f>
        <v>14</v>
      </c>
    </row>
    <row r="172" customFormat="false" ht="15" hidden="false" customHeight="false" outlineLevel="0" collapsed="false">
      <c r="A172" s="61" t="n">
        <v>166</v>
      </c>
      <c r="B172" s="62" t="str">
        <f aca="false">IF(C172&gt;0.005,EDATE('Loan Details'!$C$8,A172-1),"")</f>
        <v/>
      </c>
      <c r="C172" s="63" t="n">
        <f aca="false">H171</f>
        <v>0</v>
      </c>
      <c r="D172" s="64" t="n">
        <f aca="false">IF(C172&gt;0.005,MIN('Loan Details'!$C$18,ROUND(C172*(1+'Loan Details'!$C$17),2)),0)</f>
        <v>0</v>
      </c>
      <c r="E172" s="63" t="n">
        <f aca="false">IF(C172&gt;0.005,ROUND(C172*'Loan Details'!$C$17,2),0)</f>
        <v>0</v>
      </c>
      <c r="F172" s="63" t="n">
        <f aca="false">D172-E172</f>
        <v>0</v>
      </c>
      <c r="G172" s="65" t="n">
        <f aca="false">IF(C172&gt;0.005,MIN(MAX(0,C172-F172),SUMIF(Prepayments!$D$5:$D$34,A172,Prepayments!$C$5:$C$34)+IF(AND('Loan Details'!$C$9&gt;0,MONTH(B172)='Loan Details'!$C$19,K172&gt;='Loan Details'!$C$11),'Loan Details'!$C$9,0)+'Loan Details'!$C$12),0)</f>
        <v>0</v>
      </c>
      <c r="H172" s="63" t="n">
        <f aca="false">MAX(0,ROUND(C172-F172-G172,2))</f>
        <v>0</v>
      </c>
      <c r="I172" s="66" t="n">
        <f aca="false">SUM($E$7:E172)</f>
        <v>1953344.27</v>
      </c>
      <c r="J172" s="67" t="n">
        <f aca="false">1-H172/'Loan Details'!$C$5</f>
        <v>1</v>
      </c>
      <c r="K172" s="61" t="n">
        <f aca="false">INT((A172-1)/12)+1</f>
        <v>14</v>
      </c>
    </row>
    <row r="173" customFormat="false" ht="15" hidden="false" customHeight="false" outlineLevel="0" collapsed="false">
      <c r="A173" s="61" t="n">
        <v>167</v>
      </c>
      <c r="B173" s="62" t="str">
        <f aca="false">IF(C173&gt;0.005,EDATE('Loan Details'!$C$8,A173-1),"")</f>
        <v/>
      </c>
      <c r="C173" s="63" t="n">
        <f aca="false">H172</f>
        <v>0</v>
      </c>
      <c r="D173" s="64" t="n">
        <f aca="false">IF(C173&gt;0.005,MIN('Loan Details'!$C$18,ROUND(C173*(1+'Loan Details'!$C$17),2)),0)</f>
        <v>0</v>
      </c>
      <c r="E173" s="63" t="n">
        <f aca="false">IF(C173&gt;0.005,ROUND(C173*'Loan Details'!$C$17,2),0)</f>
        <v>0</v>
      </c>
      <c r="F173" s="63" t="n">
        <f aca="false">D173-E173</f>
        <v>0</v>
      </c>
      <c r="G173" s="65" t="n">
        <f aca="false">IF(C173&gt;0.005,MIN(MAX(0,C173-F173),SUMIF(Prepayments!$D$5:$D$34,A173,Prepayments!$C$5:$C$34)+IF(AND('Loan Details'!$C$9&gt;0,MONTH(B173)='Loan Details'!$C$19,K173&gt;='Loan Details'!$C$11),'Loan Details'!$C$9,0)+'Loan Details'!$C$12),0)</f>
        <v>0</v>
      </c>
      <c r="H173" s="63" t="n">
        <f aca="false">MAX(0,ROUND(C173-F173-G173,2))</f>
        <v>0</v>
      </c>
      <c r="I173" s="66" t="n">
        <f aca="false">SUM($E$7:E173)</f>
        <v>1953344.27</v>
      </c>
      <c r="J173" s="67" t="n">
        <f aca="false">1-H173/'Loan Details'!$C$5</f>
        <v>1</v>
      </c>
      <c r="K173" s="61" t="n">
        <f aca="false">INT((A173-1)/12)+1</f>
        <v>14</v>
      </c>
    </row>
    <row r="174" customFormat="false" ht="15" hidden="false" customHeight="false" outlineLevel="0" collapsed="false">
      <c r="A174" s="61" t="n">
        <v>168</v>
      </c>
      <c r="B174" s="62" t="str">
        <f aca="false">IF(C174&gt;0.005,EDATE('Loan Details'!$C$8,A174-1),"")</f>
        <v/>
      </c>
      <c r="C174" s="63" t="n">
        <f aca="false">H173</f>
        <v>0</v>
      </c>
      <c r="D174" s="64" t="n">
        <f aca="false">IF(C174&gt;0.005,MIN('Loan Details'!$C$18,ROUND(C174*(1+'Loan Details'!$C$17),2)),0)</f>
        <v>0</v>
      </c>
      <c r="E174" s="63" t="n">
        <f aca="false">IF(C174&gt;0.005,ROUND(C174*'Loan Details'!$C$17,2),0)</f>
        <v>0</v>
      </c>
      <c r="F174" s="63" t="n">
        <f aca="false">D174-E174</f>
        <v>0</v>
      </c>
      <c r="G174" s="65" t="n">
        <f aca="false">IF(C174&gt;0.005,MIN(MAX(0,C174-F174),SUMIF(Prepayments!$D$5:$D$34,A174,Prepayments!$C$5:$C$34)+IF(AND('Loan Details'!$C$9&gt;0,MONTH(B174)='Loan Details'!$C$19,K174&gt;='Loan Details'!$C$11),'Loan Details'!$C$9,0)+'Loan Details'!$C$12),0)</f>
        <v>0</v>
      </c>
      <c r="H174" s="63" t="n">
        <f aca="false">MAX(0,ROUND(C174-F174-G174,2))</f>
        <v>0</v>
      </c>
      <c r="I174" s="66" t="n">
        <f aca="false">SUM($E$7:E174)</f>
        <v>1953344.27</v>
      </c>
      <c r="J174" s="67" t="n">
        <f aca="false">1-H174/'Loan Details'!$C$5</f>
        <v>1</v>
      </c>
      <c r="K174" s="61" t="n">
        <f aca="false">INT((A174-1)/12)+1</f>
        <v>14</v>
      </c>
    </row>
    <row r="175" customFormat="false" ht="15" hidden="false" customHeight="false" outlineLevel="0" collapsed="false">
      <c r="A175" s="61" t="n">
        <v>169</v>
      </c>
      <c r="B175" s="62" t="str">
        <f aca="false">IF(C175&gt;0.005,EDATE('Loan Details'!$C$8,A175-1),"")</f>
        <v/>
      </c>
      <c r="C175" s="63" t="n">
        <f aca="false">H174</f>
        <v>0</v>
      </c>
      <c r="D175" s="64" t="n">
        <f aca="false">IF(C175&gt;0.005,MIN('Loan Details'!$C$18,ROUND(C175*(1+'Loan Details'!$C$17),2)),0)</f>
        <v>0</v>
      </c>
      <c r="E175" s="63" t="n">
        <f aca="false">IF(C175&gt;0.005,ROUND(C175*'Loan Details'!$C$17,2),0)</f>
        <v>0</v>
      </c>
      <c r="F175" s="63" t="n">
        <f aca="false">D175-E175</f>
        <v>0</v>
      </c>
      <c r="G175" s="65" t="n">
        <f aca="false">IF(C175&gt;0.005,MIN(MAX(0,C175-F175),SUMIF(Prepayments!$D$5:$D$34,A175,Prepayments!$C$5:$C$34)+IF(AND('Loan Details'!$C$9&gt;0,MONTH(B175)='Loan Details'!$C$19,K175&gt;='Loan Details'!$C$11),'Loan Details'!$C$9,0)+'Loan Details'!$C$12),0)</f>
        <v>0</v>
      </c>
      <c r="H175" s="63" t="n">
        <f aca="false">MAX(0,ROUND(C175-F175-G175,2))</f>
        <v>0</v>
      </c>
      <c r="I175" s="66" t="n">
        <f aca="false">SUM($E$7:E175)</f>
        <v>1953344.27</v>
      </c>
      <c r="J175" s="67" t="n">
        <f aca="false">1-H175/'Loan Details'!$C$5</f>
        <v>1</v>
      </c>
      <c r="K175" s="61" t="n">
        <f aca="false">INT((A175-1)/12)+1</f>
        <v>15</v>
      </c>
    </row>
    <row r="176" customFormat="false" ht="15" hidden="false" customHeight="false" outlineLevel="0" collapsed="false">
      <c r="A176" s="61" t="n">
        <v>170</v>
      </c>
      <c r="B176" s="62" t="str">
        <f aca="false">IF(C176&gt;0.005,EDATE('Loan Details'!$C$8,A176-1),"")</f>
        <v/>
      </c>
      <c r="C176" s="63" t="n">
        <f aca="false">H175</f>
        <v>0</v>
      </c>
      <c r="D176" s="64" t="n">
        <f aca="false">IF(C176&gt;0.005,MIN('Loan Details'!$C$18,ROUND(C176*(1+'Loan Details'!$C$17),2)),0)</f>
        <v>0</v>
      </c>
      <c r="E176" s="63" t="n">
        <f aca="false">IF(C176&gt;0.005,ROUND(C176*'Loan Details'!$C$17,2),0)</f>
        <v>0</v>
      </c>
      <c r="F176" s="63" t="n">
        <f aca="false">D176-E176</f>
        <v>0</v>
      </c>
      <c r="G176" s="65" t="n">
        <f aca="false">IF(C176&gt;0.005,MIN(MAX(0,C176-F176),SUMIF(Prepayments!$D$5:$D$34,A176,Prepayments!$C$5:$C$34)+IF(AND('Loan Details'!$C$9&gt;0,MONTH(B176)='Loan Details'!$C$19,K176&gt;='Loan Details'!$C$11),'Loan Details'!$C$9,0)+'Loan Details'!$C$12),0)</f>
        <v>0</v>
      </c>
      <c r="H176" s="63" t="n">
        <f aca="false">MAX(0,ROUND(C176-F176-G176,2))</f>
        <v>0</v>
      </c>
      <c r="I176" s="66" t="n">
        <f aca="false">SUM($E$7:E176)</f>
        <v>1953344.27</v>
      </c>
      <c r="J176" s="67" t="n">
        <f aca="false">1-H176/'Loan Details'!$C$5</f>
        <v>1</v>
      </c>
      <c r="K176" s="61" t="n">
        <f aca="false">INT((A176-1)/12)+1</f>
        <v>15</v>
      </c>
    </row>
    <row r="177" customFormat="false" ht="15" hidden="false" customHeight="false" outlineLevel="0" collapsed="false">
      <c r="A177" s="61" t="n">
        <v>171</v>
      </c>
      <c r="B177" s="62" t="str">
        <f aca="false">IF(C177&gt;0.005,EDATE('Loan Details'!$C$8,A177-1),"")</f>
        <v/>
      </c>
      <c r="C177" s="63" t="n">
        <f aca="false">H176</f>
        <v>0</v>
      </c>
      <c r="D177" s="64" t="n">
        <f aca="false">IF(C177&gt;0.005,MIN('Loan Details'!$C$18,ROUND(C177*(1+'Loan Details'!$C$17),2)),0)</f>
        <v>0</v>
      </c>
      <c r="E177" s="63" t="n">
        <f aca="false">IF(C177&gt;0.005,ROUND(C177*'Loan Details'!$C$17,2),0)</f>
        <v>0</v>
      </c>
      <c r="F177" s="63" t="n">
        <f aca="false">D177-E177</f>
        <v>0</v>
      </c>
      <c r="G177" s="65" t="n">
        <f aca="false">IF(C177&gt;0.005,MIN(MAX(0,C177-F177),SUMIF(Prepayments!$D$5:$D$34,A177,Prepayments!$C$5:$C$34)+IF(AND('Loan Details'!$C$9&gt;0,MONTH(B177)='Loan Details'!$C$19,K177&gt;='Loan Details'!$C$11),'Loan Details'!$C$9,0)+'Loan Details'!$C$12),0)</f>
        <v>0</v>
      </c>
      <c r="H177" s="63" t="n">
        <f aca="false">MAX(0,ROUND(C177-F177-G177,2))</f>
        <v>0</v>
      </c>
      <c r="I177" s="66" t="n">
        <f aca="false">SUM($E$7:E177)</f>
        <v>1953344.27</v>
      </c>
      <c r="J177" s="67" t="n">
        <f aca="false">1-H177/'Loan Details'!$C$5</f>
        <v>1</v>
      </c>
      <c r="K177" s="61" t="n">
        <f aca="false">INT((A177-1)/12)+1</f>
        <v>15</v>
      </c>
    </row>
    <row r="178" customFormat="false" ht="15" hidden="false" customHeight="false" outlineLevel="0" collapsed="false">
      <c r="A178" s="61" t="n">
        <v>172</v>
      </c>
      <c r="B178" s="62" t="str">
        <f aca="false">IF(C178&gt;0.005,EDATE('Loan Details'!$C$8,A178-1),"")</f>
        <v/>
      </c>
      <c r="C178" s="63" t="n">
        <f aca="false">H177</f>
        <v>0</v>
      </c>
      <c r="D178" s="64" t="n">
        <f aca="false">IF(C178&gt;0.005,MIN('Loan Details'!$C$18,ROUND(C178*(1+'Loan Details'!$C$17),2)),0)</f>
        <v>0</v>
      </c>
      <c r="E178" s="63" t="n">
        <f aca="false">IF(C178&gt;0.005,ROUND(C178*'Loan Details'!$C$17,2),0)</f>
        <v>0</v>
      </c>
      <c r="F178" s="63" t="n">
        <f aca="false">D178-E178</f>
        <v>0</v>
      </c>
      <c r="G178" s="65" t="n">
        <f aca="false">IF(C178&gt;0.005,MIN(MAX(0,C178-F178),SUMIF(Prepayments!$D$5:$D$34,A178,Prepayments!$C$5:$C$34)+IF(AND('Loan Details'!$C$9&gt;0,MONTH(B178)='Loan Details'!$C$19,K178&gt;='Loan Details'!$C$11),'Loan Details'!$C$9,0)+'Loan Details'!$C$12),0)</f>
        <v>0</v>
      </c>
      <c r="H178" s="63" t="n">
        <f aca="false">MAX(0,ROUND(C178-F178-G178,2))</f>
        <v>0</v>
      </c>
      <c r="I178" s="66" t="n">
        <f aca="false">SUM($E$7:E178)</f>
        <v>1953344.27</v>
      </c>
      <c r="J178" s="67" t="n">
        <f aca="false">1-H178/'Loan Details'!$C$5</f>
        <v>1</v>
      </c>
      <c r="K178" s="61" t="n">
        <f aca="false">INT((A178-1)/12)+1</f>
        <v>15</v>
      </c>
    </row>
    <row r="179" customFormat="false" ht="15" hidden="false" customHeight="false" outlineLevel="0" collapsed="false">
      <c r="A179" s="61" t="n">
        <v>173</v>
      </c>
      <c r="B179" s="62" t="str">
        <f aca="false">IF(C179&gt;0.005,EDATE('Loan Details'!$C$8,A179-1),"")</f>
        <v/>
      </c>
      <c r="C179" s="63" t="n">
        <f aca="false">H178</f>
        <v>0</v>
      </c>
      <c r="D179" s="64" t="n">
        <f aca="false">IF(C179&gt;0.005,MIN('Loan Details'!$C$18,ROUND(C179*(1+'Loan Details'!$C$17),2)),0)</f>
        <v>0</v>
      </c>
      <c r="E179" s="63" t="n">
        <f aca="false">IF(C179&gt;0.005,ROUND(C179*'Loan Details'!$C$17,2),0)</f>
        <v>0</v>
      </c>
      <c r="F179" s="63" t="n">
        <f aca="false">D179-E179</f>
        <v>0</v>
      </c>
      <c r="G179" s="65" t="n">
        <f aca="false">IF(C179&gt;0.005,MIN(MAX(0,C179-F179),SUMIF(Prepayments!$D$5:$D$34,A179,Prepayments!$C$5:$C$34)+IF(AND('Loan Details'!$C$9&gt;0,MONTH(B179)='Loan Details'!$C$19,K179&gt;='Loan Details'!$C$11),'Loan Details'!$C$9,0)+'Loan Details'!$C$12),0)</f>
        <v>0</v>
      </c>
      <c r="H179" s="63" t="n">
        <f aca="false">MAX(0,ROUND(C179-F179-G179,2))</f>
        <v>0</v>
      </c>
      <c r="I179" s="66" t="n">
        <f aca="false">SUM($E$7:E179)</f>
        <v>1953344.27</v>
      </c>
      <c r="J179" s="67" t="n">
        <f aca="false">1-H179/'Loan Details'!$C$5</f>
        <v>1</v>
      </c>
      <c r="K179" s="61" t="n">
        <f aca="false">INT((A179-1)/12)+1</f>
        <v>15</v>
      </c>
    </row>
    <row r="180" customFormat="false" ht="15" hidden="false" customHeight="false" outlineLevel="0" collapsed="false">
      <c r="A180" s="61" t="n">
        <v>174</v>
      </c>
      <c r="B180" s="62" t="str">
        <f aca="false">IF(C180&gt;0.005,EDATE('Loan Details'!$C$8,A180-1),"")</f>
        <v/>
      </c>
      <c r="C180" s="63" t="n">
        <f aca="false">H179</f>
        <v>0</v>
      </c>
      <c r="D180" s="64" t="n">
        <f aca="false">IF(C180&gt;0.005,MIN('Loan Details'!$C$18,ROUND(C180*(1+'Loan Details'!$C$17),2)),0)</f>
        <v>0</v>
      </c>
      <c r="E180" s="63" t="n">
        <f aca="false">IF(C180&gt;0.005,ROUND(C180*'Loan Details'!$C$17,2),0)</f>
        <v>0</v>
      </c>
      <c r="F180" s="63" t="n">
        <f aca="false">D180-E180</f>
        <v>0</v>
      </c>
      <c r="G180" s="65" t="n">
        <f aca="false">IF(C180&gt;0.005,MIN(MAX(0,C180-F180),SUMIF(Prepayments!$D$5:$D$34,A180,Prepayments!$C$5:$C$34)+IF(AND('Loan Details'!$C$9&gt;0,MONTH(B180)='Loan Details'!$C$19,K180&gt;='Loan Details'!$C$11),'Loan Details'!$C$9,0)+'Loan Details'!$C$12),0)</f>
        <v>0</v>
      </c>
      <c r="H180" s="63" t="n">
        <f aca="false">MAX(0,ROUND(C180-F180-G180,2))</f>
        <v>0</v>
      </c>
      <c r="I180" s="66" t="n">
        <f aca="false">SUM($E$7:E180)</f>
        <v>1953344.27</v>
      </c>
      <c r="J180" s="67" t="n">
        <f aca="false">1-H180/'Loan Details'!$C$5</f>
        <v>1</v>
      </c>
      <c r="K180" s="61" t="n">
        <f aca="false">INT((A180-1)/12)+1</f>
        <v>15</v>
      </c>
    </row>
    <row r="181" customFormat="false" ht="15" hidden="false" customHeight="false" outlineLevel="0" collapsed="false">
      <c r="A181" s="61" t="n">
        <v>175</v>
      </c>
      <c r="B181" s="62" t="str">
        <f aca="false">IF(C181&gt;0.005,EDATE('Loan Details'!$C$8,A181-1),"")</f>
        <v/>
      </c>
      <c r="C181" s="63" t="n">
        <f aca="false">H180</f>
        <v>0</v>
      </c>
      <c r="D181" s="64" t="n">
        <f aca="false">IF(C181&gt;0.005,MIN('Loan Details'!$C$18,ROUND(C181*(1+'Loan Details'!$C$17),2)),0)</f>
        <v>0</v>
      </c>
      <c r="E181" s="63" t="n">
        <f aca="false">IF(C181&gt;0.005,ROUND(C181*'Loan Details'!$C$17,2),0)</f>
        <v>0</v>
      </c>
      <c r="F181" s="63" t="n">
        <f aca="false">D181-E181</f>
        <v>0</v>
      </c>
      <c r="G181" s="65" t="n">
        <f aca="false">IF(C181&gt;0.005,MIN(MAX(0,C181-F181),SUMIF(Prepayments!$D$5:$D$34,A181,Prepayments!$C$5:$C$34)+IF(AND('Loan Details'!$C$9&gt;0,MONTH(B181)='Loan Details'!$C$19,K181&gt;='Loan Details'!$C$11),'Loan Details'!$C$9,0)+'Loan Details'!$C$12),0)</f>
        <v>0</v>
      </c>
      <c r="H181" s="63" t="n">
        <f aca="false">MAX(0,ROUND(C181-F181-G181,2))</f>
        <v>0</v>
      </c>
      <c r="I181" s="66" t="n">
        <f aca="false">SUM($E$7:E181)</f>
        <v>1953344.27</v>
      </c>
      <c r="J181" s="67" t="n">
        <f aca="false">1-H181/'Loan Details'!$C$5</f>
        <v>1</v>
      </c>
      <c r="K181" s="61" t="n">
        <f aca="false">INT((A181-1)/12)+1</f>
        <v>15</v>
      </c>
    </row>
    <row r="182" customFormat="false" ht="15" hidden="false" customHeight="false" outlineLevel="0" collapsed="false">
      <c r="A182" s="61" t="n">
        <v>176</v>
      </c>
      <c r="B182" s="62" t="str">
        <f aca="false">IF(C182&gt;0.005,EDATE('Loan Details'!$C$8,A182-1),"")</f>
        <v/>
      </c>
      <c r="C182" s="63" t="n">
        <f aca="false">H181</f>
        <v>0</v>
      </c>
      <c r="D182" s="64" t="n">
        <f aca="false">IF(C182&gt;0.005,MIN('Loan Details'!$C$18,ROUND(C182*(1+'Loan Details'!$C$17),2)),0)</f>
        <v>0</v>
      </c>
      <c r="E182" s="63" t="n">
        <f aca="false">IF(C182&gt;0.005,ROUND(C182*'Loan Details'!$C$17,2),0)</f>
        <v>0</v>
      </c>
      <c r="F182" s="63" t="n">
        <f aca="false">D182-E182</f>
        <v>0</v>
      </c>
      <c r="G182" s="65" t="n">
        <f aca="false">IF(C182&gt;0.005,MIN(MAX(0,C182-F182),SUMIF(Prepayments!$D$5:$D$34,A182,Prepayments!$C$5:$C$34)+IF(AND('Loan Details'!$C$9&gt;0,MONTH(B182)='Loan Details'!$C$19,K182&gt;='Loan Details'!$C$11),'Loan Details'!$C$9,0)+'Loan Details'!$C$12),0)</f>
        <v>0</v>
      </c>
      <c r="H182" s="63" t="n">
        <f aca="false">MAX(0,ROUND(C182-F182-G182,2))</f>
        <v>0</v>
      </c>
      <c r="I182" s="66" t="n">
        <f aca="false">SUM($E$7:E182)</f>
        <v>1953344.27</v>
      </c>
      <c r="J182" s="67" t="n">
        <f aca="false">1-H182/'Loan Details'!$C$5</f>
        <v>1</v>
      </c>
      <c r="K182" s="61" t="n">
        <f aca="false">INT((A182-1)/12)+1</f>
        <v>15</v>
      </c>
    </row>
    <row r="183" customFormat="false" ht="15" hidden="false" customHeight="false" outlineLevel="0" collapsed="false">
      <c r="A183" s="61" t="n">
        <v>177</v>
      </c>
      <c r="B183" s="62" t="str">
        <f aca="false">IF(C183&gt;0.005,EDATE('Loan Details'!$C$8,A183-1),"")</f>
        <v/>
      </c>
      <c r="C183" s="63" t="n">
        <f aca="false">H182</f>
        <v>0</v>
      </c>
      <c r="D183" s="64" t="n">
        <f aca="false">IF(C183&gt;0.005,MIN('Loan Details'!$C$18,ROUND(C183*(1+'Loan Details'!$C$17),2)),0)</f>
        <v>0</v>
      </c>
      <c r="E183" s="63" t="n">
        <f aca="false">IF(C183&gt;0.005,ROUND(C183*'Loan Details'!$C$17,2),0)</f>
        <v>0</v>
      </c>
      <c r="F183" s="63" t="n">
        <f aca="false">D183-E183</f>
        <v>0</v>
      </c>
      <c r="G183" s="65" t="n">
        <f aca="false">IF(C183&gt;0.005,MIN(MAX(0,C183-F183),SUMIF(Prepayments!$D$5:$D$34,A183,Prepayments!$C$5:$C$34)+IF(AND('Loan Details'!$C$9&gt;0,MONTH(B183)='Loan Details'!$C$19,K183&gt;='Loan Details'!$C$11),'Loan Details'!$C$9,0)+'Loan Details'!$C$12),0)</f>
        <v>0</v>
      </c>
      <c r="H183" s="63" t="n">
        <f aca="false">MAX(0,ROUND(C183-F183-G183,2))</f>
        <v>0</v>
      </c>
      <c r="I183" s="66" t="n">
        <f aca="false">SUM($E$7:E183)</f>
        <v>1953344.27</v>
      </c>
      <c r="J183" s="67" t="n">
        <f aca="false">1-H183/'Loan Details'!$C$5</f>
        <v>1</v>
      </c>
      <c r="K183" s="61" t="n">
        <f aca="false">INT((A183-1)/12)+1</f>
        <v>15</v>
      </c>
    </row>
    <row r="184" customFormat="false" ht="15" hidden="false" customHeight="false" outlineLevel="0" collapsed="false">
      <c r="A184" s="61" t="n">
        <v>178</v>
      </c>
      <c r="B184" s="62" t="str">
        <f aca="false">IF(C184&gt;0.005,EDATE('Loan Details'!$C$8,A184-1),"")</f>
        <v/>
      </c>
      <c r="C184" s="63" t="n">
        <f aca="false">H183</f>
        <v>0</v>
      </c>
      <c r="D184" s="64" t="n">
        <f aca="false">IF(C184&gt;0.005,MIN('Loan Details'!$C$18,ROUND(C184*(1+'Loan Details'!$C$17),2)),0)</f>
        <v>0</v>
      </c>
      <c r="E184" s="63" t="n">
        <f aca="false">IF(C184&gt;0.005,ROUND(C184*'Loan Details'!$C$17,2),0)</f>
        <v>0</v>
      </c>
      <c r="F184" s="63" t="n">
        <f aca="false">D184-E184</f>
        <v>0</v>
      </c>
      <c r="G184" s="65" t="n">
        <f aca="false">IF(C184&gt;0.005,MIN(MAX(0,C184-F184),SUMIF(Prepayments!$D$5:$D$34,A184,Prepayments!$C$5:$C$34)+IF(AND('Loan Details'!$C$9&gt;0,MONTH(B184)='Loan Details'!$C$19,K184&gt;='Loan Details'!$C$11),'Loan Details'!$C$9,0)+'Loan Details'!$C$12),0)</f>
        <v>0</v>
      </c>
      <c r="H184" s="63" t="n">
        <f aca="false">MAX(0,ROUND(C184-F184-G184,2))</f>
        <v>0</v>
      </c>
      <c r="I184" s="66" t="n">
        <f aca="false">SUM($E$7:E184)</f>
        <v>1953344.27</v>
      </c>
      <c r="J184" s="67" t="n">
        <f aca="false">1-H184/'Loan Details'!$C$5</f>
        <v>1</v>
      </c>
      <c r="K184" s="61" t="n">
        <f aca="false">INT((A184-1)/12)+1</f>
        <v>15</v>
      </c>
    </row>
    <row r="185" customFormat="false" ht="15" hidden="false" customHeight="false" outlineLevel="0" collapsed="false">
      <c r="A185" s="61" t="n">
        <v>179</v>
      </c>
      <c r="B185" s="62" t="str">
        <f aca="false">IF(C185&gt;0.005,EDATE('Loan Details'!$C$8,A185-1),"")</f>
        <v/>
      </c>
      <c r="C185" s="63" t="n">
        <f aca="false">H184</f>
        <v>0</v>
      </c>
      <c r="D185" s="64" t="n">
        <f aca="false">IF(C185&gt;0.005,MIN('Loan Details'!$C$18,ROUND(C185*(1+'Loan Details'!$C$17),2)),0)</f>
        <v>0</v>
      </c>
      <c r="E185" s="63" t="n">
        <f aca="false">IF(C185&gt;0.005,ROUND(C185*'Loan Details'!$C$17,2),0)</f>
        <v>0</v>
      </c>
      <c r="F185" s="63" t="n">
        <f aca="false">D185-E185</f>
        <v>0</v>
      </c>
      <c r="G185" s="65" t="n">
        <f aca="false">IF(C185&gt;0.005,MIN(MAX(0,C185-F185),SUMIF(Prepayments!$D$5:$D$34,A185,Prepayments!$C$5:$C$34)+IF(AND('Loan Details'!$C$9&gt;0,MONTH(B185)='Loan Details'!$C$19,K185&gt;='Loan Details'!$C$11),'Loan Details'!$C$9,0)+'Loan Details'!$C$12),0)</f>
        <v>0</v>
      </c>
      <c r="H185" s="63" t="n">
        <f aca="false">MAX(0,ROUND(C185-F185-G185,2))</f>
        <v>0</v>
      </c>
      <c r="I185" s="66" t="n">
        <f aca="false">SUM($E$7:E185)</f>
        <v>1953344.27</v>
      </c>
      <c r="J185" s="67" t="n">
        <f aca="false">1-H185/'Loan Details'!$C$5</f>
        <v>1</v>
      </c>
      <c r="K185" s="61" t="n">
        <f aca="false">INT((A185-1)/12)+1</f>
        <v>15</v>
      </c>
    </row>
    <row r="186" customFormat="false" ht="15" hidden="false" customHeight="false" outlineLevel="0" collapsed="false">
      <c r="A186" s="61" t="n">
        <v>180</v>
      </c>
      <c r="B186" s="62" t="str">
        <f aca="false">IF(C186&gt;0.005,EDATE('Loan Details'!$C$8,A186-1),"")</f>
        <v/>
      </c>
      <c r="C186" s="63" t="n">
        <f aca="false">H185</f>
        <v>0</v>
      </c>
      <c r="D186" s="64" t="n">
        <f aca="false">IF(C186&gt;0.005,MIN('Loan Details'!$C$18,ROUND(C186*(1+'Loan Details'!$C$17),2)),0)</f>
        <v>0</v>
      </c>
      <c r="E186" s="63" t="n">
        <f aca="false">IF(C186&gt;0.005,ROUND(C186*'Loan Details'!$C$17,2),0)</f>
        <v>0</v>
      </c>
      <c r="F186" s="63" t="n">
        <f aca="false">D186-E186</f>
        <v>0</v>
      </c>
      <c r="G186" s="65" t="n">
        <f aca="false">IF(C186&gt;0.005,MIN(MAX(0,C186-F186),SUMIF(Prepayments!$D$5:$D$34,A186,Prepayments!$C$5:$C$34)+IF(AND('Loan Details'!$C$9&gt;0,MONTH(B186)='Loan Details'!$C$19,K186&gt;='Loan Details'!$C$11),'Loan Details'!$C$9,0)+'Loan Details'!$C$12),0)</f>
        <v>0</v>
      </c>
      <c r="H186" s="63" t="n">
        <f aca="false">MAX(0,ROUND(C186-F186-G186,2))</f>
        <v>0</v>
      </c>
      <c r="I186" s="66" t="n">
        <f aca="false">SUM($E$7:E186)</f>
        <v>1953344.27</v>
      </c>
      <c r="J186" s="67" t="n">
        <f aca="false">1-H186/'Loan Details'!$C$5</f>
        <v>1</v>
      </c>
      <c r="K186" s="61" t="n">
        <f aca="false">INT((A186-1)/12)+1</f>
        <v>15</v>
      </c>
    </row>
    <row r="187" customFormat="false" ht="15" hidden="false" customHeight="false" outlineLevel="0" collapsed="false">
      <c r="A187" s="61" t="n">
        <v>181</v>
      </c>
      <c r="B187" s="62" t="str">
        <f aca="false">IF(C187&gt;0.005,EDATE('Loan Details'!$C$8,A187-1),"")</f>
        <v/>
      </c>
      <c r="C187" s="63" t="n">
        <f aca="false">H186</f>
        <v>0</v>
      </c>
      <c r="D187" s="64" t="n">
        <f aca="false">IF(C187&gt;0.005,MIN('Loan Details'!$C$18,ROUND(C187*(1+'Loan Details'!$C$17),2)),0)</f>
        <v>0</v>
      </c>
      <c r="E187" s="63" t="n">
        <f aca="false">IF(C187&gt;0.005,ROUND(C187*'Loan Details'!$C$17,2),0)</f>
        <v>0</v>
      </c>
      <c r="F187" s="63" t="n">
        <f aca="false">D187-E187</f>
        <v>0</v>
      </c>
      <c r="G187" s="65" t="n">
        <f aca="false">IF(C187&gt;0.005,MIN(MAX(0,C187-F187),SUMIF(Prepayments!$D$5:$D$34,A187,Prepayments!$C$5:$C$34)+IF(AND('Loan Details'!$C$9&gt;0,MONTH(B187)='Loan Details'!$C$19,K187&gt;='Loan Details'!$C$11),'Loan Details'!$C$9,0)+'Loan Details'!$C$12),0)</f>
        <v>0</v>
      </c>
      <c r="H187" s="63" t="n">
        <f aca="false">MAX(0,ROUND(C187-F187-G187,2))</f>
        <v>0</v>
      </c>
      <c r="I187" s="66" t="n">
        <f aca="false">SUM($E$7:E187)</f>
        <v>1953344.27</v>
      </c>
      <c r="J187" s="67" t="n">
        <f aca="false">1-H187/'Loan Details'!$C$5</f>
        <v>1</v>
      </c>
      <c r="K187" s="61" t="n">
        <f aca="false">INT((A187-1)/12)+1</f>
        <v>16</v>
      </c>
    </row>
    <row r="188" customFormat="false" ht="15" hidden="false" customHeight="false" outlineLevel="0" collapsed="false">
      <c r="A188" s="61" t="n">
        <v>182</v>
      </c>
      <c r="B188" s="62" t="str">
        <f aca="false">IF(C188&gt;0.005,EDATE('Loan Details'!$C$8,A188-1),"")</f>
        <v/>
      </c>
      <c r="C188" s="63" t="n">
        <f aca="false">H187</f>
        <v>0</v>
      </c>
      <c r="D188" s="64" t="n">
        <f aca="false">IF(C188&gt;0.005,MIN('Loan Details'!$C$18,ROUND(C188*(1+'Loan Details'!$C$17),2)),0)</f>
        <v>0</v>
      </c>
      <c r="E188" s="63" t="n">
        <f aca="false">IF(C188&gt;0.005,ROUND(C188*'Loan Details'!$C$17,2),0)</f>
        <v>0</v>
      </c>
      <c r="F188" s="63" t="n">
        <f aca="false">D188-E188</f>
        <v>0</v>
      </c>
      <c r="G188" s="65" t="n">
        <f aca="false">IF(C188&gt;0.005,MIN(MAX(0,C188-F188),SUMIF(Prepayments!$D$5:$D$34,A188,Prepayments!$C$5:$C$34)+IF(AND('Loan Details'!$C$9&gt;0,MONTH(B188)='Loan Details'!$C$19,K188&gt;='Loan Details'!$C$11),'Loan Details'!$C$9,0)+'Loan Details'!$C$12),0)</f>
        <v>0</v>
      </c>
      <c r="H188" s="63" t="n">
        <f aca="false">MAX(0,ROUND(C188-F188-G188,2))</f>
        <v>0</v>
      </c>
      <c r="I188" s="66" t="n">
        <f aca="false">SUM($E$7:E188)</f>
        <v>1953344.27</v>
      </c>
      <c r="J188" s="67" t="n">
        <f aca="false">1-H188/'Loan Details'!$C$5</f>
        <v>1</v>
      </c>
      <c r="K188" s="61" t="n">
        <f aca="false">INT((A188-1)/12)+1</f>
        <v>16</v>
      </c>
    </row>
    <row r="189" customFormat="false" ht="15" hidden="false" customHeight="false" outlineLevel="0" collapsed="false">
      <c r="A189" s="61" t="n">
        <v>183</v>
      </c>
      <c r="B189" s="62" t="str">
        <f aca="false">IF(C189&gt;0.005,EDATE('Loan Details'!$C$8,A189-1),"")</f>
        <v/>
      </c>
      <c r="C189" s="63" t="n">
        <f aca="false">H188</f>
        <v>0</v>
      </c>
      <c r="D189" s="64" t="n">
        <f aca="false">IF(C189&gt;0.005,MIN('Loan Details'!$C$18,ROUND(C189*(1+'Loan Details'!$C$17),2)),0)</f>
        <v>0</v>
      </c>
      <c r="E189" s="63" t="n">
        <f aca="false">IF(C189&gt;0.005,ROUND(C189*'Loan Details'!$C$17,2),0)</f>
        <v>0</v>
      </c>
      <c r="F189" s="63" t="n">
        <f aca="false">D189-E189</f>
        <v>0</v>
      </c>
      <c r="G189" s="65" t="n">
        <f aca="false">IF(C189&gt;0.005,MIN(MAX(0,C189-F189),SUMIF(Prepayments!$D$5:$D$34,A189,Prepayments!$C$5:$C$34)+IF(AND('Loan Details'!$C$9&gt;0,MONTH(B189)='Loan Details'!$C$19,K189&gt;='Loan Details'!$C$11),'Loan Details'!$C$9,0)+'Loan Details'!$C$12),0)</f>
        <v>0</v>
      </c>
      <c r="H189" s="63" t="n">
        <f aca="false">MAX(0,ROUND(C189-F189-G189,2))</f>
        <v>0</v>
      </c>
      <c r="I189" s="66" t="n">
        <f aca="false">SUM($E$7:E189)</f>
        <v>1953344.27</v>
      </c>
      <c r="J189" s="67" t="n">
        <f aca="false">1-H189/'Loan Details'!$C$5</f>
        <v>1</v>
      </c>
      <c r="K189" s="61" t="n">
        <f aca="false">INT((A189-1)/12)+1</f>
        <v>16</v>
      </c>
    </row>
    <row r="190" customFormat="false" ht="15" hidden="false" customHeight="false" outlineLevel="0" collapsed="false">
      <c r="A190" s="61" t="n">
        <v>184</v>
      </c>
      <c r="B190" s="62" t="str">
        <f aca="false">IF(C190&gt;0.005,EDATE('Loan Details'!$C$8,A190-1),"")</f>
        <v/>
      </c>
      <c r="C190" s="63" t="n">
        <f aca="false">H189</f>
        <v>0</v>
      </c>
      <c r="D190" s="64" t="n">
        <f aca="false">IF(C190&gt;0.005,MIN('Loan Details'!$C$18,ROUND(C190*(1+'Loan Details'!$C$17),2)),0)</f>
        <v>0</v>
      </c>
      <c r="E190" s="63" t="n">
        <f aca="false">IF(C190&gt;0.005,ROUND(C190*'Loan Details'!$C$17,2),0)</f>
        <v>0</v>
      </c>
      <c r="F190" s="63" t="n">
        <f aca="false">D190-E190</f>
        <v>0</v>
      </c>
      <c r="G190" s="65" t="n">
        <f aca="false">IF(C190&gt;0.005,MIN(MAX(0,C190-F190),SUMIF(Prepayments!$D$5:$D$34,A190,Prepayments!$C$5:$C$34)+IF(AND('Loan Details'!$C$9&gt;0,MONTH(B190)='Loan Details'!$C$19,K190&gt;='Loan Details'!$C$11),'Loan Details'!$C$9,0)+'Loan Details'!$C$12),0)</f>
        <v>0</v>
      </c>
      <c r="H190" s="63" t="n">
        <f aca="false">MAX(0,ROUND(C190-F190-G190,2))</f>
        <v>0</v>
      </c>
      <c r="I190" s="66" t="n">
        <f aca="false">SUM($E$7:E190)</f>
        <v>1953344.27</v>
      </c>
      <c r="J190" s="67" t="n">
        <f aca="false">1-H190/'Loan Details'!$C$5</f>
        <v>1</v>
      </c>
      <c r="K190" s="61" t="n">
        <f aca="false">INT((A190-1)/12)+1</f>
        <v>16</v>
      </c>
    </row>
    <row r="191" customFormat="false" ht="15" hidden="false" customHeight="false" outlineLevel="0" collapsed="false">
      <c r="A191" s="61" t="n">
        <v>185</v>
      </c>
      <c r="B191" s="62" t="str">
        <f aca="false">IF(C191&gt;0.005,EDATE('Loan Details'!$C$8,A191-1),"")</f>
        <v/>
      </c>
      <c r="C191" s="63" t="n">
        <f aca="false">H190</f>
        <v>0</v>
      </c>
      <c r="D191" s="64" t="n">
        <f aca="false">IF(C191&gt;0.005,MIN('Loan Details'!$C$18,ROUND(C191*(1+'Loan Details'!$C$17),2)),0)</f>
        <v>0</v>
      </c>
      <c r="E191" s="63" t="n">
        <f aca="false">IF(C191&gt;0.005,ROUND(C191*'Loan Details'!$C$17,2),0)</f>
        <v>0</v>
      </c>
      <c r="F191" s="63" t="n">
        <f aca="false">D191-E191</f>
        <v>0</v>
      </c>
      <c r="G191" s="65" t="n">
        <f aca="false">IF(C191&gt;0.005,MIN(MAX(0,C191-F191),SUMIF(Prepayments!$D$5:$D$34,A191,Prepayments!$C$5:$C$34)+IF(AND('Loan Details'!$C$9&gt;0,MONTH(B191)='Loan Details'!$C$19,K191&gt;='Loan Details'!$C$11),'Loan Details'!$C$9,0)+'Loan Details'!$C$12),0)</f>
        <v>0</v>
      </c>
      <c r="H191" s="63" t="n">
        <f aca="false">MAX(0,ROUND(C191-F191-G191,2))</f>
        <v>0</v>
      </c>
      <c r="I191" s="66" t="n">
        <f aca="false">SUM($E$7:E191)</f>
        <v>1953344.27</v>
      </c>
      <c r="J191" s="67" t="n">
        <f aca="false">1-H191/'Loan Details'!$C$5</f>
        <v>1</v>
      </c>
      <c r="K191" s="61" t="n">
        <f aca="false">INT((A191-1)/12)+1</f>
        <v>16</v>
      </c>
    </row>
    <row r="192" customFormat="false" ht="15" hidden="false" customHeight="false" outlineLevel="0" collapsed="false">
      <c r="A192" s="61" t="n">
        <v>186</v>
      </c>
      <c r="B192" s="62" t="str">
        <f aca="false">IF(C192&gt;0.005,EDATE('Loan Details'!$C$8,A192-1),"")</f>
        <v/>
      </c>
      <c r="C192" s="63" t="n">
        <f aca="false">H191</f>
        <v>0</v>
      </c>
      <c r="D192" s="64" t="n">
        <f aca="false">IF(C192&gt;0.005,MIN('Loan Details'!$C$18,ROUND(C192*(1+'Loan Details'!$C$17),2)),0)</f>
        <v>0</v>
      </c>
      <c r="E192" s="63" t="n">
        <f aca="false">IF(C192&gt;0.005,ROUND(C192*'Loan Details'!$C$17,2),0)</f>
        <v>0</v>
      </c>
      <c r="F192" s="63" t="n">
        <f aca="false">D192-E192</f>
        <v>0</v>
      </c>
      <c r="G192" s="65" t="n">
        <f aca="false">IF(C192&gt;0.005,MIN(MAX(0,C192-F192),SUMIF(Prepayments!$D$5:$D$34,A192,Prepayments!$C$5:$C$34)+IF(AND('Loan Details'!$C$9&gt;0,MONTH(B192)='Loan Details'!$C$19,K192&gt;='Loan Details'!$C$11),'Loan Details'!$C$9,0)+'Loan Details'!$C$12),0)</f>
        <v>0</v>
      </c>
      <c r="H192" s="63" t="n">
        <f aca="false">MAX(0,ROUND(C192-F192-G192,2))</f>
        <v>0</v>
      </c>
      <c r="I192" s="66" t="n">
        <f aca="false">SUM($E$7:E192)</f>
        <v>1953344.27</v>
      </c>
      <c r="J192" s="67" t="n">
        <f aca="false">1-H192/'Loan Details'!$C$5</f>
        <v>1</v>
      </c>
      <c r="K192" s="61" t="n">
        <f aca="false">INT((A192-1)/12)+1</f>
        <v>16</v>
      </c>
    </row>
    <row r="193" customFormat="false" ht="15" hidden="false" customHeight="false" outlineLevel="0" collapsed="false">
      <c r="A193" s="61" t="n">
        <v>187</v>
      </c>
      <c r="B193" s="62" t="str">
        <f aca="false">IF(C193&gt;0.005,EDATE('Loan Details'!$C$8,A193-1),"")</f>
        <v/>
      </c>
      <c r="C193" s="63" t="n">
        <f aca="false">H192</f>
        <v>0</v>
      </c>
      <c r="D193" s="64" t="n">
        <f aca="false">IF(C193&gt;0.005,MIN('Loan Details'!$C$18,ROUND(C193*(1+'Loan Details'!$C$17),2)),0)</f>
        <v>0</v>
      </c>
      <c r="E193" s="63" t="n">
        <f aca="false">IF(C193&gt;0.005,ROUND(C193*'Loan Details'!$C$17,2),0)</f>
        <v>0</v>
      </c>
      <c r="F193" s="63" t="n">
        <f aca="false">D193-E193</f>
        <v>0</v>
      </c>
      <c r="G193" s="65" t="n">
        <f aca="false">IF(C193&gt;0.005,MIN(MAX(0,C193-F193),SUMIF(Prepayments!$D$5:$D$34,A193,Prepayments!$C$5:$C$34)+IF(AND('Loan Details'!$C$9&gt;0,MONTH(B193)='Loan Details'!$C$19,K193&gt;='Loan Details'!$C$11),'Loan Details'!$C$9,0)+'Loan Details'!$C$12),0)</f>
        <v>0</v>
      </c>
      <c r="H193" s="63" t="n">
        <f aca="false">MAX(0,ROUND(C193-F193-G193,2))</f>
        <v>0</v>
      </c>
      <c r="I193" s="66" t="n">
        <f aca="false">SUM($E$7:E193)</f>
        <v>1953344.27</v>
      </c>
      <c r="J193" s="67" t="n">
        <f aca="false">1-H193/'Loan Details'!$C$5</f>
        <v>1</v>
      </c>
      <c r="K193" s="61" t="n">
        <f aca="false">INT((A193-1)/12)+1</f>
        <v>16</v>
      </c>
    </row>
    <row r="194" customFormat="false" ht="15" hidden="false" customHeight="false" outlineLevel="0" collapsed="false">
      <c r="A194" s="61" t="n">
        <v>188</v>
      </c>
      <c r="B194" s="62" t="str">
        <f aca="false">IF(C194&gt;0.005,EDATE('Loan Details'!$C$8,A194-1),"")</f>
        <v/>
      </c>
      <c r="C194" s="63" t="n">
        <f aca="false">H193</f>
        <v>0</v>
      </c>
      <c r="D194" s="64" t="n">
        <f aca="false">IF(C194&gt;0.005,MIN('Loan Details'!$C$18,ROUND(C194*(1+'Loan Details'!$C$17),2)),0)</f>
        <v>0</v>
      </c>
      <c r="E194" s="63" t="n">
        <f aca="false">IF(C194&gt;0.005,ROUND(C194*'Loan Details'!$C$17,2),0)</f>
        <v>0</v>
      </c>
      <c r="F194" s="63" t="n">
        <f aca="false">D194-E194</f>
        <v>0</v>
      </c>
      <c r="G194" s="65" t="n">
        <f aca="false">IF(C194&gt;0.005,MIN(MAX(0,C194-F194),SUMIF(Prepayments!$D$5:$D$34,A194,Prepayments!$C$5:$C$34)+IF(AND('Loan Details'!$C$9&gt;0,MONTH(B194)='Loan Details'!$C$19,K194&gt;='Loan Details'!$C$11),'Loan Details'!$C$9,0)+'Loan Details'!$C$12),0)</f>
        <v>0</v>
      </c>
      <c r="H194" s="63" t="n">
        <f aca="false">MAX(0,ROUND(C194-F194-G194,2))</f>
        <v>0</v>
      </c>
      <c r="I194" s="66" t="n">
        <f aca="false">SUM($E$7:E194)</f>
        <v>1953344.27</v>
      </c>
      <c r="J194" s="67" t="n">
        <f aca="false">1-H194/'Loan Details'!$C$5</f>
        <v>1</v>
      </c>
      <c r="K194" s="61" t="n">
        <f aca="false">INT((A194-1)/12)+1</f>
        <v>16</v>
      </c>
    </row>
    <row r="195" customFormat="false" ht="15" hidden="false" customHeight="false" outlineLevel="0" collapsed="false">
      <c r="A195" s="61" t="n">
        <v>189</v>
      </c>
      <c r="B195" s="62" t="str">
        <f aca="false">IF(C195&gt;0.005,EDATE('Loan Details'!$C$8,A195-1),"")</f>
        <v/>
      </c>
      <c r="C195" s="63" t="n">
        <f aca="false">H194</f>
        <v>0</v>
      </c>
      <c r="D195" s="64" t="n">
        <f aca="false">IF(C195&gt;0.005,MIN('Loan Details'!$C$18,ROUND(C195*(1+'Loan Details'!$C$17),2)),0)</f>
        <v>0</v>
      </c>
      <c r="E195" s="63" t="n">
        <f aca="false">IF(C195&gt;0.005,ROUND(C195*'Loan Details'!$C$17,2),0)</f>
        <v>0</v>
      </c>
      <c r="F195" s="63" t="n">
        <f aca="false">D195-E195</f>
        <v>0</v>
      </c>
      <c r="G195" s="65" t="n">
        <f aca="false">IF(C195&gt;0.005,MIN(MAX(0,C195-F195),SUMIF(Prepayments!$D$5:$D$34,A195,Prepayments!$C$5:$C$34)+IF(AND('Loan Details'!$C$9&gt;0,MONTH(B195)='Loan Details'!$C$19,K195&gt;='Loan Details'!$C$11),'Loan Details'!$C$9,0)+'Loan Details'!$C$12),0)</f>
        <v>0</v>
      </c>
      <c r="H195" s="63" t="n">
        <f aca="false">MAX(0,ROUND(C195-F195-G195,2))</f>
        <v>0</v>
      </c>
      <c r="I195" s="66" t="n">
        <f aca="false">SUM($E$7:E195)</f>
        <v>1953344.27</v>
      </c>
      <c r="J195" s="67" t="n">
        <f aca="false">1-H195/'Loan Details'!$C$5</f>
        <v>1</v>
      </c>
      <c r="K195" s="61" t="n">
        <f aca="false">INT((A195-1)/12)+1</f>
        <v>16</v>
      </c>
    </row>
    <row r="196" customFormat="false" ht="15" hidden="false" customHeight="false" outlineLevel="0" collapsed="false">
      <c r="A196" s="61" t="n">
        <v>190</v>
      </c>
      <c r="B196" s="62" t="str">
        <f aca="false">IF(C196&gt;0.005,EDATE('Loan Details'!$C$8,A196-1),"")</f>
        <v/>
      </c>
      <c r="C196" s="63" t="n">
        <f aca="false">H195</f>
        <v>0</v>
      </c>
      <c r="D196" s="64" t="n">
        <f aca="false">IF(C196&gt;0.005,MIN('Loan Details'!$C$18,ROUND(C196*(1+'Loan Details'!$C$17),2)),0)</f>
        <v>0</v>
      </c>
      <c r="E196" s="63" t="n">
        <f aca="false">IF(C196&gt;0.005,ROUND(C196*'Loan Details'!$C$17,2),0)</f>
        <v>0</v>
      </c>
      <c r="F196" s="63" t="n">
        <f aca="false">D196-E196</f>
        <v>0</v>
      </c>
      <c r="G196" s="65" t="n">
        <f aca="false">IF(C196&gt;0.005,MIN(MAX(0,C196-F196),SUMIF(Prepayments!$D$5:$D$34,A196,Prepayments!$C$5:$C$34)+IF(AND('Loan Details'!$C$9&gt;0,MONTH(B196)='Loan Details'!$C$19,K196&gt;='Loan Details'!$C$11),'Loan Details'!$C$9,0)+'Loan Details'!$C$12),0)</f>
        <v>0</v>
      </c>
      <c r="H196" s="63" t="n">
        <f aca="false">MAX(0,ROUND(C196-F196-G196,2))</f>
        <v>0</v>
      </c>
      <c r="I196" s="66" t="n">
        <f aca="false">SUM($E$7:E196)</f>
        <v>1953344.27</v>
      </c>
      <c r="J196" s="67" t="n">
        <f aca="false">1-H196/'Loan Details'!$C$5</f>
        <v>1</v>
      </c>
      <c r="K196" s="61" t="n">
        <f aca="false">INT((A196-1)/12)+1</f>
        <v>16</v>
      </c>
    </row>
    <row r="197" customFormat="false" ht="15" hidden="false" customHeight="false" outlineLevel="0" collapsed="false">
      <c r="A197" s="61" t="n">
        <v>191</v>
      </c>
      <c r="B197" s="62" t="str">
        <f aca="false">IF(C197&gt;0.005,EDATE('Loan Details'!$C$8,A197-1),"")</f>
        <v/>
      </c>
      <c r="C197" s="63" t="n">
        <f aca="false">H196</f>
        <v>0</v>
      </c>
      <c r="D197" s="64" t="n">
        <f aca="false">IF(C197&gt;0.005,MIN('Loan Details'!$C$18,ROUND(C197*(1+'Loan Details'!$C$17),2)),0)</f>
        <v>0</v>
      </c>
      <c r="E197" s="63" t="n">
        <f aca="false">IF(C197&gt;0.005,ROUND(C197*'Loan Details'!$C$17,2),0)</f>
        <v>0</v>
      </c>
      <c r="F197" s="63" t="n">
        <f aca="false">D197-E197</f>
        <v>0</v>
      </c>
      <c r="G197" s="65" t="n">
        <f aca="false">IF(C197&gt;0.005,MIN(MAX(0,C197-F197),SUMIF(Prepayments!$D$5:$D$34,A197,Prepayments!$C$5:$C$34)+IF(AND('Loan Details'!$C$9&gt;0,MONTH(B197)='Loan Details'!$C$19,K197&gt;='Loan Details'!$C$11),'Loan Details'!$C$9,0)+'Loan Details'!$C$12),0)</f>
        <v>0</v>
      </c>
      <c r="H197" s="63" t="n">
        <f aca="false">MAX(0,ROUND(C197-F197-G197,2))</f>
        <v>0</v>
      </c>
      <c r="I197" s="66" t="n">
        <f aca="false">SUM($E$7:E197)</f>
        <v>1953344.27</v>
      </c>
      <c r="J197" s="67" t="n">
        <f aca="false">1-H197/'Loan Details'!$C$5</f>
        <v>1</v>
      </c>
      <c r="K197" s="61" t="n">
        <f aca="false">INT((A197-1)/12)+1</f>
        <v>16</v>
      </c>
    </row>
    <row r="198" customFormat="false" ht="15" hidden="false" customHeight="false" outlineLevel="0" collapsed="false">
      <c r="A198" s="61" t="n">
        <v>192</v>
      </c>
      <c r="B198" s="62" t="str">
        <f aca="false">IF(C198&gt;0.005,EDATE('Loan Details'!$C$8,A198-1),"")</f>
        <v/>
      </c>
      <c r="C198" s="63" t="n">
        <f aca="false">H197</f>
        <v>0</v>
      </c>
      <c r="D198" s="64" t="n">
        <f aca="false">IF(C198&gt;0.005,MIN('Loan Details'!$C$18,ROUND(C198*(1+'Loan Details'!$C$17),2)),0)</f>
        <v>0</v>
      </c>
      <c r="E198" s="63" t="n">
        <f aca="false">IF(C198&gt;0.005,ROUND(C198*'Loan Details'!$C$17,2),0)</f>
        <v>0</v>
      </c>
      <c r="F198" s="63" t="n">
        <f aca="false">D198-E198</f>
        <v>0</v>
      </c>
      <c r="G198" s="65" t="n">
        <f aca="false">IF(C198&gt;0.005,MIN(MAX(0,C198-F198),SUMIF(Prepayments!$D$5:$D$34,A198,Prepayments!$C$5:$C$34)+IF(AND('Loan Details'!$C$9&gt;0,MONTH(B198)='Loan Details'!$C$19,K198&gt;='Loan Details'!$C$11),'Loan Details'!$C$9,0)+'Loan Details'!$C$12),0)</f>
        <v>0</v>
      </c>
      <c r="H198" s="63" t="n">
        <f aca="false">MAX(0,ROUND(C198-F198-G198,2))</f>
        <v>0</v>
      </c>
      <c r="I198" s="66" t="n">
        <f aca="false">SUM($E$7:E198)</f>
        <v>1953344.27</v>
      </c>
      <c r="J198" s="67" t="n">
        <f aca="false">1-H198/'Loan Details'!$C$5</f>
        <v>1</v>
      </c>
      <c r="K198" s="61" t="n">
        <f aca="false">INT((A198-1)/12)+1</f>
        <v>16</v>
      </c>
    </row>
    <row r="199" customFormat="false" ht="15" hidden="false" customHeight="false" outlineLevel="0" collapsed="false">
      <c r="A199" s="61" t="n">
        <v>193</v>
      </c>
      <c r="B199" s="62" t="str">
        <f aca="false">IF(C199&gt;0.005,EDATE('Loan Details'!$C$8,A199-1),"")</f>
        <v/>
      </c>
      <c r="C199" s="63" t="n">
        <f aca="false">H198</f>
        <v>0</v>
      </c>
      <c r="D199" s="64" t="n">
        <f aca="false">IF(C199&gt;0.005,MIN('Loan Details'!$C$18,ROUND(C199*(1+'Loan Details'!$C$17),2)),0)</f>
        <v>0</v>
      </c>
      <c r="E199" s="63" t="n">
        <f aca="false">IF(C199&gt;0.005,ROUND(C199*'Loan Details'!$C$17,2),0)</f>
        <v>0</v>
      </c>
      <c r="F199" s="63" t="n">
        <f aca="false">D199-E199</f>
        <v>0</v>
      </c>
      <c r="G199" s="65" t="n">
        <f aca="false">IF(C199&gt;0.005,MIN(MAX(0,C199-F199),SUMIF(Prepayments!$D$5:$D$34,A199,Prepayments!$C$5:$C$34)+IF(AND('Loan Details'!$C$9&gt;0,MONTH(B199)='Loan Details'!$C$19,K199&gt;='Loan Details'!$C$11),'Loan Details'!$C$9,0)+'Loan Details'!$C$12),0)</f>
        <v>0</v>
      </c>
      <c r="H199" s="63" t="n">
        <f aca="false">MAX(0,ROUND(C199-F199-G199,2))</f>
        <v>0</v>
      </c>
      <c r="I199" s="66" t="n">
        <f aca="false">SUM($E$7:E199)</f>
        <v>1953344.27</v>
      </c>
      <c r="J199" s="67" t="n">
        <f aca="false">1-H199/'Loan Details'!$C$5</f>
        <v>1</v>
      </c>
      <c r="K199" s="61" t="n">
        <f aca="false">INT((A199-1)/12)+1</f>
        <v>17</v>
      </c>
    </row>
    <row r="200" customFormat="false" ht="15" hidden="false" customHeight="false" outlineLevel="0" collapsed="false">
      <c r="A200" s="61" t="n">
        <v>194</v>
      </c>
      <c r="B200" s="62" t="str">
        <f aca="false">IF(C200&gt;0.005,EDATE('Loan Details'!$C$8,A200-1),"")</f>
        <v/>
      </c>
      <c r="C200" s="63" t="n">
        <f aca="false">H199</f>
        <v>0</v>
      </c>
      <c r="D200" s="64" t="n">
        <f aca="false">IF(C200&gt;0.005,MIN('Loan Details'!$C$18,ROUND(C200*(1+'Loan Details'!$C$17),2)),0)</f>
        <v>0</v>
      </c>
      <c r="E200" s="63" t="n">
        <f aca="false">IF(C200&gt;0.005,ROUND(C200*'Loan Details'!$C$17,2),0)</f>
        <v>0</v>
      </c>
      <c r="F200" s="63" t="n">
        <f aca="false">D200-E200</f>
        <v>0</v>
      </c>
      <c r="G200" s="65" t="n">
        <f aca="false">IF(C200&gt;0.005,MIN(MAX(0,C200-F200),SUMIF(Prepayments!$D$5:$D$34,A200,Prepayments!$C$5:$C$34)+IF(AND('Loan Details'!$C$9&gt;0,MONTH(B200)='Loan Details'!$C$19,K200&gt;='Loan Details'!$C$11),'Loan Details'!$C$9,0)+'Loan Details'!$C$12),0)</f>
        <v>0</v>
      </c>
      <c r="H200" s="63" t="n">
        <f aca="false">MAX(0,ROUND(C200-F200-G200,2))</f>
        <v>0</v>
      </c>
      <c r="I200" s="66" t="n">
        <f aca="false">SUM($E$7:E200)</f>
        <v>1953344.27</v>
      </c>
      <c r="J200" s="67" t="n">
        <f aca="false">1-H200/'Loan Details'!$C$5</f>
        <v>1</v>
      </c>
      <c r="K200" s="61" t="n">
        <f aca="false">INT((A200-1)/12)+1</f>
        <v>17</v>
      </c>
    </row>
    <row r="201" customFormat="false" ht="15" hidden="false" customHeight="false" outlineLevel="0" collapsed="false">
      <c r="A201" s="61" t="n">
        <v>195</v>
      </c>
      <c r="B201" s="62" t="str">
        <f aca="false">IF(C201&gt;0.005,EDATE('Loan Details'!$C$8,A201-1),"")</f>
        <v/>
      </c>
      <c r="C201" s="63" t="n">
        <f aca="false">H200</f>
        <v>0</v>
      </c>
      <c r="D201" s="64" t="n">
        <f aca="false">IF(C201&gt;0.005,MIN('Loan Details'!$C$18,ROUND(C201*(1+'Loan Details'!$C$17),2)),0)</f>
        <v>0</v>
      </c>
      <c r="E201" s="63" t="n">
        <f aca="false">IF(C201&gt;0.005,ROUND(C201*'Loan Details'!$C$17,2),0)</f>
        <v>0</v>
      </c>
      <c r="F201" s="63" t="n">
        <f aca="false">D201-E201</f>
        <v>0</v>
      </c>
      <c r="G201" s="65" t="n">
        <f aca="false">IF(C201&gt;0.005,MIN(MAX(0,C201-F201),SUMIF(Prepayments!$D$5:$D$34,A201,Prepayments!$C$5:$C$34)+IF(AND('Loan Details'!$C$9&gt;0,MONTH(B201)='Loan Details'!$C$19,K201&gt;='Loan Details'!$C$11),'Loan Details'!$C$9,0)+'Loan Details'!$C$12),0)</f>
        <v>0</v>
      </c>
      <c r="H201" s="63" t="n">
        <f aca="false">MAX(0,ROUND(C201-F201-G201,2))</f>
        <v>0</v>
      </c>
      <c r="I201" s="66" t="n">
        <f aca="false">SUM($E$7:E201)</f>
        <v>1953344.27</v>
      </c>
      <c r="J201" s="67" t="n">
        <f aca="false">1-H201/'Loan Details'!$C$5</f>
        <v>1</v>
      </c>
      <c r="K201" s="61" t="n">
        <f aca="false">INT((A201-1)/12)+1</f>
        <v>17</v>
      </c>
    </row>
    <row r="202" customFormat="false" ht="15" hidden="false" customHeight="false" outlineLevel="0" collapsed="false">
      <c r="A202" s="61" t="n">
        <v>196</v>
      </c>
      <c r="B202" s="62" t="str">
        <f aca="false">IF(C202&gt;0.005,EDATE('Loan Details'!$C$8,A202-1),"")</f>
        <v/>
      </c>
      <c r="C202" s="63" t="n">
        <f aca="false">H201</f>
        <v>0</v>
      </c>
      <c r="D202" s="64" t="n">
        <f aca="false">IF(C202&gt;0.005,MIN('Loan Details'!$C$18,ROUND(C202*(1+'Loan Details'!$C$17),2)),0)</f>
        <v>0</v>
      </c>
      <c r="E202" s="63" t="n">
        <f aca="false">IF(C202&gt;0.005,ROUND(C202*'Loan Details'!$C$17,2),0)</f>
        <v>0</v>
      </c>
      <c r="F202" s="63" t="n">
        <f aca="false">D202-E202</f>
        <v>0</v>
      </c>
      <c r="G202" s="65" t="n">
        <f aca="false">IF(C202&gt;0.005,MIN(MAX(0,C202-F202),SUMIF(Prepayments!$D$5:$D$34,A202,Prepayments!$C$5:$C$34)+IF(AND('Loan Details'!$C$9&gt;0,MONTH(B202)='Loan Details'!$C$19,K202&gt;='Loan Details'!$C$11),'Loan Details'!$C$9,0)+'Loan Details'!$C$12),0)</f>
        <v>0</v>
      </c>
      <c r="H202" s="63" t="n">
        <f aca="false">MAX(0,ROUND(C202-F202-G202,2))</f>
        <v>0</v>
      </c>
      <c r="I202" s="66" t="n">
        <f aca="false">SUM($E$7:E202)</f>
        <v>1953344.27</v>
      </c>
      <c r="J202" s="67" t="n">
        <f aca="false">1-H202/'Loan Details'!$C$5</f>
        <v>1</v>
      </c>
      <c r="K202" s="61" t="n">
        <f aca="false">INT((A202-1)/12)+1</f>
        <v>17</v>
      </c>
    </row>
    <row r="203" customFormat="false" ht="15" hidden="false" customHeight="false" outlineLevel="0" collapsed="false">
      <c r="A203" s="61" t="n">
        <v>197</v>
      </c>
      <c r="B203" s="62" t="str">
        <f aca="false">IF(C203&gt;0.005,EDATE('Loan Details'!$C$8,A203-1),"")</f>
        <v/>
      </c>
      <c r="C203" s="63" t="n">
        <f aca="false">H202</f>
        <v>0</v>
      </c>
      <c r="D203" s="64" t="n">
        <f aca="false">IF(C203&gt;0.005,MIN('Loan Details'!$C$18,ROUND(C203*(1+'Loan Details'!$C$17),2)),0)</f>
        <v>0</v>
      </c>
      <c r="E203" s="63" t="n">
        <f aca="false">IF(C203&gt;0.005,ROUND(C203*'Loan Details'!$C$17,2),0)</f>
        <v>0</v>
      </c>
      <c r="F203" s="63" t="n">
        <f aca="false">D203-E203</f>
        <v>0</v>
      </c>
      <c r="G203" s="65" t="n">
        <f aca="false">IF(C203&gt;0.005,MIN(MAX(0,C203-F203),SUMIF(Prepayments!$D$5:$D$34,A203,Prepayments!$C$5:$C$34)+IF(AND('Loan Details'!$C$9&gt;0,MONTH(B203)='Loan Details'!$C$19,K203&gt;='Loan Details'!$C$11),'Loan Details'!$C$9,0)+'Loan Details'!$C$12),0)</f>
        <v>0</v>
      </c>
      <c r="H203" s="63" t="n">
        <f aca="false">MAX(0,ROUND(C203-F203-G203,2))</f>
        <v>0</v>
      </c>
      <c r="I203" s="66" t="n">
        <f aca="false">SUM($E$7:E203)</f>
        <v>1953344.27</v>
      </c>
      <c r="J203" s="67" t="n">
        <f aca="false">1-H203/'Loan Details'!$C$5</f>
        <v>1</v>
      </c>
      <c r="K203" s="61" t="n">
        <f aca="false">INT((A203-1)/12)+1</f>
        <v>17</v>
      </c>
    </row>
    <row r="204" customFormat="false" ht="15" hidden="false" customHeight="false" outlineLevel="0" collapsed="false">
      <c r="A204" s="61" t="n">
        <v>198</v>
      </c>
      <c r="B204" s="62" t="str">
        <f aca="false">IF(C204&gt;0.005,EDATE('Loan Details'!$C$8,A204-1),"")</f>
        <v/>
      </c>
      <c r="C204" s="63" t="n">
        <f aca="false">H203</f>
        <v>0</v>
      </c>
      <c r="D204" s="64" t="n">
        <f aca="false">IF(C204&gt;0.005,MIN('Loan Details'!$C$18,ROUND(C204*(1+'Loan Details'!$C$17),2)),0)</f>
        <v>0</v>
      </c>
      <c r="E204" s="63" t="n">
        <f aca="false">IF(C204&gt;0.005,ROUND(C204*'Loan Details'!$C$17,2),0)</f>
        <v>0</v>
      </c>
      <c r="F204" s="63" t="n">
        <f aca="false">D204-E204</f>
        <v>0</v>
      </c>
      <c r="G204" s="65" t="n">
        <f aca="false">IF(C204&gt;0.005,MIN(MAX(0,C204-F204),SUMIF(Prepayments!$D$5:$D$34,A204,Prepayments!$C$5:$C$34)+IF(AND('Loan Details'!$C$9&gt;0,MONTH(B204)='Loan Details'!$C$19,K204&gt;='Loan Details'!$C$11),'Loan Details'!$C$9,0)+'Loan Details'!$C$12),0)</f>
        <v>0</v>
      </c>
      <c r="H204" s="63" t="n">
        <f aca="false">MAX(0,ROUND(C204-F204-G204,2))</f>
        <v>0</v>
      </c>
      <c r="I204" s="66" t="n">
        <f aca="false">SUM($E$7:E204)</f>
        <v>1953344.27</v>
      </c>
      <c r="J204" s="67" t="n">
        <f aca="false">1-H204/'Loan Details'!$C$5</f>
        <v>1</v>
      </c>
      <c r="K204" s="61" t="n">
        <f aca="false">INT((A204-1)/12)+1</f>
        <v>17</v>
      </c>
    </row>
    <row r="205" customFormat="false" ht="15" hidden="false" customHeight="false" outlineLevel="0" collapsed="false">
      <c r="A205" s="61" t="n">
        <v>199</v>
      </c>
      <c r="B205" s="62" t="str">
        <f aca="false">IF(C205&gt;0.005,EDATE('Loan Details'!$C$8,A205-1),"")</f>
        <v/>
      </c>
      <c r="C205" s="63" t="n">
        <f aca="false">H204</f>
        <v>0</v>
      </c>
      <c r="D205" s="64" t="n">
        <f aca="false">IF(C205&gt;0.005,MIN('Loan Details'!$C$18,ROUND(C205*(1+'Loan Details'!$C$17),2)),0)</f>
        <v>0</v>
      </c>
      <c r="E205" s="63" t="n">
        <f aca="false">IF(C205&gt;0.005,ROUND(C205*'Loan Details'!$C$17,2),0)</f>
        <v>0</v>
      </c>
      <c r="F205" s="63" t="n">
        <f aca="false">D205-E205</f>
        <v>0</v>
      </c>
      <c r="G205" s="65" t="n">
        <f aca="false">IF(C205&gt;0.005,MIN(MAX(0,C205-F205),SUMIF(Prepayments!$D$5:$D$34,A205,Prepayments!$C$5:$C$34)+IF(AND('Loan Details'!$C$9&gt;0,MONTH(B205)='Loan Details'!$C$19,K205&gt;='Loan Details'!$C$11),'Loan Details'!$C$9,0)+'Loan Details'!$C$12),0)</f>
        <v>0</v>
      </c>
      <c r="H205" s="63" t="n">
        <f aca="false">MAX(0,ROUND(C205-F205-G205,2))</f>
        <v>0</v>
      </c>
      <c r="I205" s="66" t="n">
        <f aca="false">SUM($E$7:E205)</f>
        <v>1953344.27</v>
      </c>
      <c r="J205" s="67" t="n">
        <f aca="false">1-H205/'Loan Details'!$C$5</f>
        <v>1</v>
      </c>
      <c r="K205" s="61" t="n">
        <f aca="false">INT((A205-1)/12)+1</f>
        <v>17</v>
      </c>
    </row>
    <row r="206" customFormat="false" ht="15" hidden="false" customHeight="false" outlineLevel="0" collapsed="false">
      <c r="A206" s="61" t="n">
        <v>200</v>
      </c>
      <c r="B206" s="62" t="str">
        <f aca="false">IF(C206&gt;0.005,EDATE('Loan Details'!$C$8,A206-1),"")</f>
        <v/>
      </c>
      <c r="C206" s="63" t="n">
        <f aca="false">H205</f>
        <v>0</v>
      </c>
      <c r="D206" s="64" t="n">
        <f aca="false">IF(C206&gt;0.005,MIN('Loan Details'!$C$18,ROUND(C206*(1+'Loan Details'!$C$17),2)),0)</f>
        <v>0</v>
      </c>
      <c r="E206" s="63" t="n">
        <f aca="false">IF(C206&gt;0.005,ROUND(C206*'Loan Details'!$C$17,2),0)</f>
        <v>0</v>
      </c>
      <c r="F206" s="63" t="n">
        <f aca="false">D206-E206</f>
        <v>0</v>
      </c>
      <c r="G206" s="65" t="n">
        <f aca="false">IF(C206&gt;0.005,MIN(MAX(0,C206-F206),SUMIF(Prepayments!$D$5:$D$34,A206,Prepayments!$C$5:$C$34)+IF(AND('Loan Details'!$C$9&gt;0,MONTH(B206)='Loan Details'!$C$19,K206&gt;='Loan Details'!$C$11),'Loan Details'!$C$9,0)+'Loan Details'!$C$12),0)</f>
        <v>0</v>
      </c>
      <c r="H206" s="63" t="n">
        <f aca="false">MAX(0,ROUND(C206-F206-G206,2))</f>
        <v>0</v>
      </c>
      <c r="I206" s="66" t="n">
        <f aca="false">SUM($E$7:E206)</f>
        <v>1953344.27</v>
      </c>
      <c r="J206" s="67" t="n">
        <f aca="false">1-H206/'Loan Details'!$C$5</f>
        <v>1</v>
      </c>
      <c r="K206" s="61" t="n">
        <f aca="false">INT((A206-1)/12)+1</f>
        <v>17</v>
      </c>
    </row>
    <row r="207" customFormat="false" ht="15" hidden="false" customHeight="false" outlineLevel="0" collapsed="false">
      <c r="A207" s="61" t="n">
        <v>201</v>
      </c>
      <c r="B207" s="62" t="str">
        <f aca="false">IF(C207&gt;0.005,EDATE('Loan Details'!$C$8,A207-1),"")</f>
        <v/>
      </c>
      <c r="C207" s="63" t="n">
        <f aca="false">H206</f>
        <v>0</v>
      </c>
      <c r="D207" s="64" t="n">
        <f aca="false">IF(C207&gt;0.005,MIN('Loan Details'!$C$18,ROUND(C207*(1+'Loan Details'!$C$17),2)),0)</f>
        <v>0</v>
      </c>
      <c r="E207" s="63" t="n">
        <f aca="false">IF(C207&gt;0.005,ROUND(C207*'Loan Details'!$C$17,2),0)</f>
        <v>0</v>
      </c>
      <c r="F207" s="63" t="n">
        <f aca="false">D207-E207</f>
        <v>0</v>
      </c>
      <c r="G207" s="65" t="n">
        <f aca="false">IF(C207&gt;0.005,MIN(MAX(0,C207-F207),SUMIF(Prepayments!$D$5:$D$34,A207,Prepayments!$C$5:$C$34)+IF(AND('Loan Details'!$C$9&gt;0,MONTH(B207)='Loan Details'!$C$19,K207&gt;='Loan Details'!$C$11),'Loan Details'!$C$9,0)+'Loan Details'!$C$12),0)</f>
        <v>0</v>
      </c>
      <c r="H207" s="63" t="n">
        <f aca="false">MAX(0,ROUND(C207-F207-G207,2))</f>
        <v>0</v>
      </c>
      <c r="I207" s="66" t="n">
        <f aca="false">SUM($E$7:E207)</f>
        <v>1953344.27</v>
      </c>
      <c r="J207" s="67" t="n">
        <f aca="false">1-H207/'Loan Details'!$C$5</f>
        <v>1</v>
      </c>
      <c r="K207" s="61" t="n">
        <f aca="false">INT((A207-1)/12)+1</f>
        <v>17</v>
      </c>
    </row>
    <row r="208" customFormat="false" ht="15" hidden="false" customHeight="false" outlineLevel="0" collapsed="false">
      <c r="A208" s="61" t="n">
        <v>202</v>
      </c>
      <c r="B208" s="62" t="str">
        <f aca="false">IF(C208&gt;0.005,EDATE('Loan Details'!$C$8,A208-1),"")</f>
        <v/>
      </c>
      <c r="C208" s="63" t="n">
        <f aca="false">H207</f>
        <v>0</v>
      </c>
      <c r="D208" s="64" t="n">
        <f aca="false">IF(C208&gt;0.005,MIN('Loan Details'!$C$18,ROUND(C208*(1+'Loan Details'!$C$17),2)),0)</f>
        <v>0</v>
      </c>
      <c r="E208" s="63" t="n">
        <f aca="false">IF(C208&gt;0.005,ROUND(C208*'Loan Details'!$C$17,2),0)</f>
        <v>0</v>
      </c>
      <c r="F208" s="63" t="n">
        <f aca="false">D208-E208</f>
        <v>0</v>
      </c>
      <c r="G208" s="65" t="n">
        <f aca="false">IF(C208&gt;0.005,MIN(MAX(0,C208-F208),SUMIF(Prepayments!$D$5:$D$34,A208,Prepayments!$C$5:$C$34)+IF(AND('Loan Details'!$C$9&gt;0,MONTH(B208)='Loan Details'!$C$19,K208&gt;='Loan Details'!$C$11),'Loan Details'!$C$9,0)+'Loan Details'!$C$12),0)</f>
        <v>0</v>
      </c>
      <c r="H208" s="63" t="n">
        <f aca="false">MAX(0,ROUND(C208-F208-G208,2))</f>
        <v>0</v>
      </c>
      <c r="I208" s="66" t="n">
        <f aca="false">SUM($E$7:E208)</f>
        <v>1953344.27</v>
      </c>
      <c r="J208" s="67" t="n">
        <f aca="false">1-H208/'Loan Details'!$C$5</f>
        <v>1</v>
      </c>
      <c r="K208" s="61" t="n">
        <f aca="false">INT((A208-1)/12)+1</f>
        <v>17</v>
      </c>
    </row>
    <row r="209" customFormat="false" ht="15" hidden="false" customHeight="false" outlineLevel="0" collapsed="false">
      <c r="A209" s="61" t="n">
        <v>203</v>
      </c>
      <c r="B209" s="62" t="str">
        <f aca="false">IF(C209&gt;0.005,EDATE('Loan Details'!$C$8,A209-1),"")</f>
        <v/>
      </c>
      <c r="C209" s="63" t="n">
        <f aca="false">H208</f>
        <v>0</v>
      </c>
      <c r="D209" s="64" t="n">
        <f aca="false">IF(C209&gt;0.005,MIN('Loan Details'!$C$18,ROUND(C209*(1+'Loan Details'!$C$17),2)),0)</f>
        <v>0</v>
      </c>
      <c r="E209" s="63" t="n">
        <f aca="false">IF(C209&gt;0.005,ROUND(C209*'Loan Details'!$C$17,2),0)</f>
        <v>0</v>
      </c>
      <c r="F209" s="63" t="n">
        <f aca="false">D209-E209</f>
        <v>0</v>
      </c>
      <c r="G209" s="65" t="n">
        <f aca="false">IF(C209&gt;0.005,MIN(MAX(0,C209-F209),SUMIF(Prepayments!$D$5:$D$34,A209,Prepayments!$C$5:$C$34)+IF(AND('Loan Details'!$C$9&gt;0,MONTH(B209)='Loan Details'!$C$19,K209&gt;='Loan Details'!$C$11),'Loan Details'!$C$9,0)+'Loan Details'!$C$12),0)</f>
        <v>0</v>
      </c>
      <c r="H209" s="63" t="n">
        <f aca="false">MAX(0,ROUND(C209-F209-G209,2))</f>
        <v>0</v>
      </c>
      <c r="I209" s="66" t="n">
        <f aca="false">SUM($E$7:E209)</f>
        <v>1953344.27</v>
      </c>
      <c r="J209" s="67" t="n">
        <f aca="false">1-H209/'Loan Details'!$C$5</f>
        <v>1</v>
      </c>
      <c r="K209" s="61" t="n">
        <f aca="false">INT((A209-1)/12)+1</f>
        <v>17</v>
      </c>
    </row>
    <row r="210" customFormat="false" ht="15" hidden="false" customHeight="false" outlineLevel="0" collapsed="false">
      <c r="A210" s="61" t="n">
        <v>204</v>
      </c>
      <c r="B210" s="62" t="str">
        <f aca="false">IF(C210&gt;0.005,EDATE('Loan Details'!$C$8,A210-1),"")</f>
        <v/>
      </c>
      <c r="C210" s="63" t="n">
        <f aca="false">H209</f>
        <v>0</v>
      </c>
      <c r="D210" s="64" t="n">
        <f aca="false">IF(C210&gt;0.005,MIN('Loan Details'!$C$18,ROUND(C210*(1+'Loan Details'!$C$17),2)),0)</f>
        <v>0</v>
      </c>
      <c r="E210" s="63" t="n">
        <f aca="false">IF(C210&gt;0.005,ROUND(C210*'Loan Details'!$C$17,2),0)</f>
        <v>0</v>
      </c>
      <c r="F210" s="63" t="n">
        <f aca="false">D210-E210</f>
        <v>0</v>
      </c>
      <c r="G210" s="65" t="n">
        <f aca="false">IF(C210&gt;0.005,MIN(MAX(0,C210-F210),SUMIF(Prepayments!$D$5:$D$34,A210,Prepayments!$C$5:$C$34)+IF(AND('Loan Details'!$C$9&gt;0,MONTH(B210)='Loan Details'!$C$19,K210&gt;='Loan Details'!$C$11),'Loan Details'!$C$9,0)+'Loan Details'!$C$12),0)</f>
        <v>0</v>
      </c>
      <c r="H210" s="63" t="n">
        <f aca="false">MAX(0,ROUND(C210-F210-G210,2))</f>
        <v>0</v>
      </c>
      <c r="I210" s="66" t="n">
        <f aca="false">SUM($E$7:E210)</f>
        <v>1953344.27</v>
      </c>
      <c r="J210" s="67" t="n">
        <f aca="false">1-H210/'Loan Details'!$C$5</f>
        <v>1</v>
      </c>
      <c r="K210" s="61" t="n">
        <f aca="false">INT((A210-1)/12)+1</f>
        <v>17</v>
      </c>
    </row>
    <row r="211" customFormat="false" ht="15" hidden="false" customHeight="false" outlineLevel="0" collapsed="false">
      <c r="A211" s="61" t="n">
        <v>205</v>
      </c>
      <c r="B211" s="62" t="str">
        <f aca="false">IF(C211&gt;0.005,EDATE('Loan Details'!$C$8,A211-1),"")</f>
        <v/>
      </c>
      <c r="C211" s="63" t="n">
        <f aca="false">H210</f>
        <v>0</v>
      </c>
      <c r="D211" s="64" t="n">
        <f aca="false">IF(C211&gt;0.005,MIN('Loan Details'!$C$18,ROUND(C211*(1+'Loan Details'!$C$17),2)),0)</f>
        <v>0</v>
      </c>
      <c r="E211" s="63" t="n">
        <f aca="false">IF(C211&gt;0.005,ROUND(C211*'Loan Details'!$C$17,2),0)</f>
        <v>0</v>
      </c>
      <c r="F211" s="63" t="n">
        <f aca="false">D211-E211</f>
        <v>0</v>
      </c>
      <c r="G211" s="65" t="n">
        <f aca="false">IF(C211&gt;0.005,MIN(MAX(0,C211-F211),SUMIF(Prepayments!$D$5:$D$34,A211,Prepayments!$C$5:$C$34)+IF(AND('Loan Details'!$C$9&gt;0,MONTH(B211)='Loan Details'!$C$19,K211&gt;='Loan Details'!$C$11),'Loan Details'!$C$9,0)+'Loan Details'!$C$12),0)</f>
        <v>0</v>
      </c>
      <c r="H211" s="63" t="n">
        <f aca="false">MAX(0,ROUND(C211-F211-G211,2))</f>
        <v>0</v>
      </c>
      <c r="I211" s="66" t="n">
        <f aca="false">SUM($E$7:E211)</f>
        <v>1953344.27</v>
      </c>
      <c r="J211" s="67" t="n">
        <f aca="false">1-H211/'Loan Details'!$C$5</f>
        <v>1</v>
      </c>
      <c r="K211" s="61" t="n">
        <f aca="false">INT((A211-1)/12)+1</f>
        <v>18</v>
      </c>
    </row>
    <row r="212" customFormat="false" ht="15" hidden="false" customHeight="false" outlineLevel="0" collapsed="false">
      <c r="A212" s="61" t="n">
        <v>206</v>
      </c>
      <c r="B212" s="62" t="str">
        <f aca="false">IF(C212&gt;0.005,EDATE('Loan Details'!$C$8,A212-1),"")</f>
        <v/>
      </c>
      <c r="C212" s="63" t="n">
        <f aca="false">H211</f>
        <v>0</v>
      </c>
      <c r="D212" s="64" t="n">
        <f aca="false">IF(C212&gt;0.005,MIN('Loan Details'!$C$18,ROUND(C212*(1+'Loan Details'!$C$17),2)),0)</f>
        <v>0</v>
      </c>
      <c r="E212" s="63" t="n">
        <f aca="false">IF(C212&gt;0.005,ROUND(C212*'Loan Details'!$C$17,2),0)</f>
        <v>0</v>
      </c>
      <c r="F212" s="63" t="n">
        <f aca="false">D212-E212</f>
        <v>0</v>
      </c>
      <c r="G212" s="65" t="n">
        <f aca="false">IF(C212&gt;0.005,MIN(MAX(0,C212-F212),SUMIF(Prepayments!$D$5:$D$34,A212,Prepayments!$C$5:$C$34)+IF(AND('Loan Details'!$C$9&gt;0,MONTH(B212)='Loan Details'!$C$19,K212&gt;='Loan Details'!$C$11),'Loan Details'!$C$9,0)+'Loan Details'!$C$12),0)</f>
        <v>0</v>
      </c>
      <c r="H212" s="63" t="n">
        <f aca="false">MAX(0,ROUND(C212-F212-G212,2))</f>
        <v>0</v>
      </c>
      <c r="I212" s="66" t="n">
        <f aca="false">SUM($E$7:E212)</f>
        <v>1953344.27</v>
      </c>
      <c r="J212" s="67" t="n">
        <f aca="false">1-H212/'Loan Details'!$C$5</f>
        <v>1</v>
      </c>
      <c r="K212" s="61" t="n">
        <f aca="false">INT((A212-1)/12)+1</f>
        <v>18</v>
      </c>
    </row>
    <row r="213" customFormat="false" ht="15" hidden="false" customHeight="false" outlineLevel="0" collapsed="false">
      <c r="A213" s="61" t="n">
        <v>207</v>
      </c>
      <c r="B213" s="62" t="str">
        <f aca="false">IF(C213&gt;0.005,EDATE('Loan Details'!$C$8,A213-1),"")</f>
        <v/>
      </c>
      <c r="C213" s="63" t="n">
        <f aca="false">H212</f>
        <v>0</v>
      </c>
      <c r="D213" s="64" t="n">
        <f aca="false">IF(C213&gt;0.005,MIN('Loan Details'!$C$18,ROUND(C213*(1+'Loan Details'!$C$17),2)),0)</f>
        <v>0</v>
      </c>
      <c r="E213" s="63" t="n">
        <f aca="false">IF(C213&gt;0.005,ROUND(C213*'Loan Details'!$C$17,2),0)</f>
        <v>0</v>
      </c>
      <c r="F213" s="63" t="n">
        <f aca="false">D213-E213</f>
        <v>0</v>
      </c>
      <c r="G213" s="65" t="n">
        <f aca="false">IF(C213&gt;0.005,MIN(MAX(0,C213-F213),SUMIF(Prepayments!$D$5:$D$34,A213,Prepayments!$C$5:$C$34)+IF(AND('Loan Details'!$C$9&gt;0,MONTH(B213)='Loan Details'!$C$19,K213&gt;='Loan Details'!$C$11),'Loan Details'!$C$9,0)+'Loan Details'!$C$12),0)</f>
        <v>0</v>
      </c>
      <c r="H213" s="63" t="n">
        <f aca="false">MAX(0,ROUND(C213-F213-G213,2))</f>
        <v>0</v>
      </c>
      <c r="I213" s="66" t="n">
        <f aca="false">SUM($E$7:E213)</f>
        <v>1953344.27</v>
      </c>
      <c r="J213" s="67" t="n">
        <f aca="false">1-H213/'Loan Details'!$C$5</f>
        <v>1</v>
      </c>
      <c r="K213" s="61" t="n">
        <f aca="false">INT((A213-1)/12)+1</f>
        <v>18</v>
      </c>
    </row>
    <row r="214" customFormat="false" ht="15" hidden="false" customHeight="false" outlineLevel="0" collapsed="false">
      <c r="A214" s="61" t="n">
        <v>208</v>
      </c>
      <c r="B214" s="62" t="str">
        <f aca="false">IF(C214&gt;0.005,EDATE('Loan Details'!$C$8,A214-1),"")</f>
        <v/>
      </c>
      <c r="C214" s="63" t="n">
        <f aca="false">H213</f>
        <v>0</v>
      </c>
      <c r="D214" s="64" t="n">
        <f aca="false">IF(C214&gt;0.005,MIN('Loan Details'!$C$18,ROUND(C214*(1+'Loan Details'!$C$17),2)),0)</f>
        <v>0</v>
      </c>
      <c r="E214" s="63" t="n">
        <f aca="false">IF(C214&gt;0.005,ROUND(C214*'Loan Details'!$C$17,2),0)</f>
        <v>0</v>
      </c>
      <c r="F214" s="63" t="n">
        <f aca="false">D214-E214</f>
        <v>0</v>
      </c>
      <c r="G214" s="65" t="n">
        <f aca="false">IF(C214&gt;0.005,MIN(MAX(0,C214-F214),SUMIF(Prepayments!$D$5:$D$34,A214,Prepayments!$C$5:$C$34)+IF(AND('Loan Details'!$C$9&gt;0,MONTH(B214)='Loan Details'!$C$19,K214&gt;='Loan Details'!$C$11),'Loan Details'!$C$9,0)+'Loan Details'!$C$12),0)</f>
        <v>0</v>
      </c>
      <c r="H214" s="63" t="n">
        <f aca="false">MAX(0,ROUND(C214-F214-G214,2))</f>
        <v>0</v>
      </c>
      <c r="I214" s="66" t="n">
        <f aca="false">SUM($E$7:E214)</f>
        <v>1953344.27</v>
      </c>
      <c r="J214" s="67" t="n">
        <f aca="false">1-H214/'Loan Details'!$C$5</f>
        <v>1</v>
      </c>
      <c r="K214" s="61" t="n">
        <f aca="false">INT((A214-1)/12)+1</f>
        <v>18</v>
      </c>
    </row>
    <row r="215" customFormat="false" ht="15" hidden="false" customHeight="false" outlineLevel="0" collapsed="false">
      <c r="A215" s="61" t="n">
        <v>209</v>
      </c>
      <c r="B215" s="62" t="str">
        <f aca="false">IF(C215&gt;0.005,EDATE('Loan Details'!$C$8,A215-1),"")</f>
        <v/>
      </c>
      <c r="C215" s="63" t="n">
        <f aca="false">H214</f>
        <v>0</v>
      </c>
      <c r="D215" s="64" t="n">
        <f aca="false">IF(C215&gt;0.005,MIN('Loan Details'!$C$18,ROUND(C215*(1+'Loan Details'!$C$17),2)),0)</f>
        <v>0</v>
      </c>
      <c r="E215" s="63" t="n">
        <f aca="false">IF(C215&gt;0.005,ROUND(C215*'Loan Details'!$C$17,2),0)</f>
        <v>0</v>
      </c>
      <c r="F215" s="63" t="n">
        <f aca="false">D215-E215</f>
        <v>0</v>
      </c>
      <c r="G215" s="65" t="n">
        <f aca="false">IF(C215&gt;0.005,MIN(MAX(0,C215-F215),SUMIF(Prepayments!$D$5:$D$34,A215,Prepayments!$C$5:$C$34)+IF(AND('Loan Details'!$C$9&gt;0,MONTH(B215)='Loan Details'!$C$19,K215&gt;='Loan Details'!$C$11),'Loan Details'!$C$9,0)+'Loan Details'!$C$12),0)</f>
        <v>0</v>
      </c>
      <c r="H215" s="63" t="n">
        <f aca="false">MAX(0,ROUND(C215-F215-G215,2))</f>
        <v>0</v>
      </c>
      <c r="I215" s="66" t="n">
        <f aca="false">SUM($E$7:E215)</f>
        <v>1953344.27</v>
      </c>
      <c r="J215" s="67" t="n">
        <f aca="false">1-H215/'Loan Details'!$C$5</f>
        <v>1</v>
      </c>
      <c r="K215" s="61" t="n">
        <f aca="false">INT((A215-1)/12)+1</f>
        <v>18</v>
      </c>
    </row>
    <row r="216" customFormat="false" ht="15" hidden="false" customHeight="false" outlineLevel="0" collapsed="false">
      <c r="A216" s="61" t="n">
        <v>210</v>
      </c>
      <c r="B216" s="62" t="str">
        <f aca="false">IF(C216&gt;0.005,EDATE('Loan Details'!$C$8,A216-1),"")</f>
        <v/>
      </c>
      <c r="C216" s="63" t="n">
        <f aca="false">H215</f>
        <v>0</v>
      </c>
      <c r="D216" s="64" t="n">
        <f aca="false">IF(C216&gt;0.005,MIN('Loan Details'!$C$18,ROUND(C216*(1+'Loan Details'!$C$17),2)),0)</f>
        <v>0</v>
      </c>
      <c r="E216" s="63" t="n">
        <f aca="false">IF(C216&gt;0.005,ROUND(C216*'Loan Details'!$C$17,2),0)</f>
        <v>0</v>
      </c>
      <c r="F216" s="63" t="n">
        <f aca="false">D216-E216</f>
        <v>0</v>
      </c>
      <c r="G216" s="65" t="n">
        <f aca="false">IF(C216&gt;0.005,MIN(MAX(0,C216-F216),SUMIF(Prepayments!$D$5:$D$34,A216,Prepayments!$C$5:$C$34)+IF(AND('Loan Details'!$C$9&gt;0,MONTH(B216)='Loan Details'!$C$19,K216&gt;='Loan Details'!$C$11),'Loan Details'!$C$9,0)+'Loan Details'!$C$12),0)</f>
        <v>0</v>
      </c>
      <c r="H216" s="63" t="n">
        <f aca="false">MAX(0,ROUND(C216-F216-G216,2))</f>
        <v>0</v>
      </c>
      <c r="I216" s="66" t="n">
        <f aca="false">SUM($E$7:E216)</f>
        <v>1953344.27</v>
      </c>
      <c r="J216" s="67" t="n">
        <f aca="false">1-H216/'Loan Details'!$C$5</f>
        <v>1</v>
      </c>
      <c r="K216" s="61" t="n">
        <f aca="false">INT((A216-1)/12)+1</f>
        <v>18</v>
      </c>
    </row>
    <row r="217" customFormat="false" ht="15" hidden="false" customHeight="false" outlineLevel="0" collapsed="false">
      <c r="A217" s="61" t="n">
        <v>211</v>
      </c>
      <c r="B217" s="62" t="str">
        <f aca="false">IF(C217&gt;0.005,EDATE('Loan Details'!$C$8,A217-1),"")</f>
        <v/>
      </c>
      <c r="C217" s="63" t="n">
        <f aca="false">H216</f>
        <v>0</v>
      </c>
      <c r="D217" s="64" t="n">
        <f aca="false">IF(C217&gt;0.005,MIN('Loan Details'!$C$18,ROUND(C217*(1+'Loan Details'!$C$17),2)),0)</f>
        <v>0</v>
      </c>
      <c r="E217" s="63" t="n">
        <f aca="false">IF(C217&gt;0.005,ROUND(C217*'Loan Details'!$C$17,2),0)</f>
        <v>0</v>
      </c>
      <c r="F217" s="63" t="n">
        <f aca="false">D217-E217</f>
        <v>0</v>
      </c>
      <c r="G217" s="65" t="n">
        <f aca="false">IF(C217&gt;0.005,MIN(MAX(0,C217-F217),SUMIF(Prepayments!$D$5:$D$34,A217,Prepayments!$C$5:$C$34)+IF(AND('Loan Details'!$C$9&gt;0,MONTH(B217)='Loan Details'!$C$19,K217&gt;='Loan Details'!$C$11),'Loan Details'!$C$9,0)+'Loan Details'!$C$12),0)</f>
        <v>0</v>
      </c>
      <c r="H217" s="63" t="n">
        <f aca="false">MAX(0,ROUND(C217-F217-G217,2))</f>
        <v>0</v>
      </c>
      <c r="I217" s="66" t="n">
        <f aca="false">SUM($E$7:E217)</f>
        <v>1953344.27</v>
      </c>
      <c r="J217" s="67" t="n">
        <f aca="false">1-H217/'Loan Details'!$C$5</f>
        <v>1</v>
      </c>
      <c r="K217" s="61" t="n">
        <f aca="false">INT((A217-1)/12)+1</f>
        <v>18</v>
      </c>
    </row>
    <row r="218" customFormat="false" ht="15" hidden="false" customHeight="false" outlineLevel="0" collapsed="false">
      <c r="A218" s="61" t="n">
        <v>212</v>
      </c>
      <c r="B218" s="62" t="str">
        <f aca="false">IF(C218&gt;0.005,EDATE('Loan Details'!$C$8,A218-1),"")</f>
        <v/>
      </c>
      <c r="C218" s="63" t="n">
        <f aca="false">H217</f>
        <v>0</v>
      </c>
      <c r="D218" s="64" t="n">
        <f aca="false">IF(C218&gt;0.005,MIN('Loan Details'!$C$18,ROUND(C218*(1+'Loan Details'!$C$17),2)),0)</f>
        <v>0</v>
      </c>
      <c r="E218" s="63" t="n">
        <f aca="false">IF(C218&gt;0.005,ROUND(C218*'Loan Details'!$C$17,2),0)</f>
        <v>0</v>
      </c>
      <c r="F218" s="63" t="n">
        <f aca="false">D218-E218</f>
        <v>0</v>
      </c>
      <c r="G218" s="65" t="n">
        <f aca="false">IF(C218&gt;0.005,MIN(MAX(0,C218-F218),SUMIF(Prepayments!$D$5:$D$34,A218,Prepayments!$C$5:$C$34)+IF(AND('Loan Details'!$C$9&gt;0,MONTH(B218)='Loan Details'!$C$19,K218&gt;='Loan Details'!$C$11),'Loan Details'!$C$9,0)+'Loan Details'!$C$12),0)</f>
        <v>0</v>
      </c>
      <c r="H218" s="63" t="n">
        <f aca="false">MAX(0,ROUND(C218-F218-G218,2))</f>
        <v>0</v>
      </c>
      <c r="I218" s="66" t="n">
        <f aca="false">SUM($E$7:E218)</f>
        <v>1953344.27</v>
      </c>
      <c r="J218" s="67" t="n">
        <f aca="false">1-H218/'Loan Details'!$C$5</f>
        <v>1</v>
      </c>
      <c r="K218" s="61" t="n">
        <f aca="false">INT((A218-1)/12)+1</f>
        <v>18</v>
      </c>
    </row>
    <row r="219" customFormat="false" ht="15" hidden="false" customHeight="false" outlineLevel="0" collapsed="false">
      <c r="A219" s="61" t="n">
        <v>213</v>
      </c>
      <c r="B219" s="62" t="str">
        <f aca="false">IF(C219&gt;0.005,EDATE('Loan Details'!$C$8,A219-1),"")</f>
        <v/>
      </c>
      <c r="C219" s="63" t="n">
        <f aca="false">H218</f>
        <v>0</v>
      </c>
      <c r="D219" s="64" t="n">
        <f aca="false">IF(C219&gt;0.005,MIN('Loan Details'!$C$18,ROUND(C219*(1+'Loan Details'!$C$17),2)),0)</f>
        <v>0</v>
      </c>
      <c r="E219" s="63" t="n">
        <f aca="false">IF(C219&gt;0.005,ROUND(C219*'Loan Details'!$C$17,2),0)</f>
        <v>0</v>
      </c>
      <c r="F219" s="63" t="n">
        <f aca="false">D219-E219</f>
        <v>0</v>
      </c>
      <c r="G219" s="65" t="n">
        <f aca="false">IF(C219&gt;0.005,MIN(MAX(0,C219-F219),SUMIF(Prepayments!$D$5:$D$34,A219,Prepayments!$C$5:$C$34)+IF(AND('Loan Details'!$C$9&gt;0,MONTH(B219)='Loan Details'!$C$19,K219&gt;='Loan Details'!$C$11),'Loan Details'!$C$9,0)+'Loan Details'!$C$12),0)</f>
        <v>0</v>
      </c>
      <c r="H219" s="63" t="n">
        <f aca="false">MAX(0,ROUND(C219-F219-G219,2))</f>
        <v>0</v>
      </c>
      <c r="I219" s="66" t="n">
        <f aca="false">SUM($E$7:E219)</f>
        <v>1953344.27</v>
      </c>
      <c r="J219" s="67" t="n">
        <f aca="false">1-H219/'Loan Details'!$C$5</f>
        <v>1</v>
      </c>
      <c r="K219" s="61" t="n">
        <f aca="false">INT((A219-1)/12)+1</f>
        <v>18</v>
      </c>
    </row>
    <row r="220" customFormat="false" ht="15" hidden="false" customHeight="false" outlineLevel="0" collapsed="false">
      <c r="A220" s="61" t="n">
        <v>214</v>
      </c>
      <c r="B220" s="62" t="str">
        <f aca="false">IF(C220&gt;0.005,EDATE('Loan Details'!$C$8,A220-1),"")</f>
        <v/>
      </c>
      <c r="C220" s="63" t="n">
        <f aca="false">H219</f>
        <v>0</v>
      </c>
      <c r="D220" s="64" t="n">
        <f aca="false">IF(C220&gt;0.005,MIN('Loan Details'!$C$18,ROUND(C220*(1+'Loan Details'!$C$17),2)),0)</f>
        <v>0</v>
      </c>
      <c r="E220" s="63" t="n">
        <f aca="false">IF(C220&gt;0.005,ROUND(C220*'Loan Details'!$C$17,2),0)</f>
        <v>0</v>
      </c>
      <c r="F220" s="63" t="n">
        <f aca="false">D220-E220</f>
        <v>0</v>
      </c>
      <c r="G220" s="65" t="n">
        <f aca="false">IF(C220&gt;0.005,MIN(MAX(0,C220-F220),SUMIF(Prepayments!$D$5:$D$34,A220,Prepayments!$C$5:$C$34)+IF(AND('Loan Details'!$C$9&gt;0,MONTH(B220)='Loan Details'!$C$19,K220&gt;='Loan Details'!$C$11),'Loan Details'!$C$9,0)+'Loan Details'!$C$12),0)</f>
        <v>0</v>
      </c>
      <c r="H220" s="63" t="n">
        <f aca="false">MAX(0,ROUND(C220-F220-G220,2))</f>
        <v>0</v>
      </c>
      <c r="I220" s="66" t="n">
        <f aca="false">SUM($E$7:E220)</f>
        <v>1953344.27</v>
      </c>
      <c r="J220" s="67" t="n">
        <f aca="false">1-H220/'Loan Details'!$C$5</f>
        <v>1</v>
      </c>
      <c r="K220" s="61" t="n">
        <f aca="false">INT((A220-1)/12)+1</f>
        <v>18</v>
      </c>
    </row>
    <row r="221" customFormat="false" ht="15" hidden="false" customHeight="false" outlineLevel="0" collapsed="false">
      <c r="A221" s="61" t="n">
        <v>215</v>
      </c>
      <c r="B221" s="62" t="str">
        <f aca="false">IF(C221&gt;0.005,EDATE('Loan Details'!$C$8,A221-1),"")</f>
        <v/>
      </c>
      <c r="C221" s="63" t="n">
        <f aca="false">H220</f>
        <v>0</v>
      </c>
      <c r="D221" s="64" t="n">
        <f aca="false">IF(C221&gt;0.005,MIN('Loan Details'!$C$18,ROUND(C221*(1+'Loan Details'!$C$17),2)),0)</f>
        <v>0</v>
      </c>
      <c r="E221" s="63" t="n">
        <f aca="false">IF(C221&gt;0.005,ROUND(C221*'Loan Details'!$C$17,2),0)</f>
        <v>0</v>
      </c>
      <c r="F221" s="63" t="n">
        <f aca="false">D221-E221</f>
        <v>0</v>
      </c>
      <c r="G221" s="65" t="n">
        <f aca="false">IF(C221&gt;0.005,MIN(MAX(0,C221-F221),SUMIF(Prepayments!$D$5:$D$34,A221,Prepayments!$C$5:$C$34)+IF(AND('Loan Details'!$C$9&gt;0,MONTH(B221)='Loan Details'!$C$19,K221&gt;='Loan Details'!$C$11),'Loan Details'!$C$9,0)+'Loan Details'!$C$12),0)</f>
        <v>0</v>
      </c>
      <c r="H221" s="63" t="n">
        <f aca="false">MAX(0,ROUND(C221-F221-G221,2))</f>
        <v>0</v>
      </c>
      <c r="I221" s="66" t="n">
        <f aca="false">SUM($E$7:E221)</f>
        <v>1953344.27</v>
      </c>
      <c r="J221" s="67" t="n">
        <f aca="false">1-H221/'Loan Details'!$C$5</f>
        <v>1</v>
      </c>
      <c r="K221" s="61" t="n">
        <f aca="false">INT((A221-1)/12)+1</f>
        <v>18</v>
      </c>
    </row>
    <row r="222" customFormat="false" ht="15" hidden="false" customHeight="false" outlineLevel="0" collapsed="false">
      <c r="A222" s="61" t="n">
        <v>216</v>
      </c>
      <c r="B222" s="62" t="str">
        <f aca="false">IF(C222&gt;0.005,EDATE('Loan Details'!$C$8,A222-1),"")</f>
        <v/>
      </c>
      <c r="C222" s="63" t="n">
        <f aca="false">H221</f>
        <v>0</v>
      </c>
      <c r="D222" s="64" t="n">
        <f aca="false">IF(C222&gt;0.005,MIN('Loan Details'!$C$18,ROUND(C222*(1+'Loan Details'!$C$17),2)),0)</f>
        <v>0</v>
      </c>
      <c r="E222" s="63" t="n">
        <f aca="false">IF(C222&gt;0.005,ROUND(C222*'Loan Details'!$C$17,2),0)</f>
        <v>0</v>
      </c>
      <c r="F222" s="63" t="n">
        <f aca="false">D222-E222</f>
        <v>0</v>
      </c>
      <c r="G222" s="65" t="n">
        <f aca="false">IF(C222&gt;0.005,MIN(MAX(0,C222-F222),SUMIF(Prepayments!$D$5:$D$34,A222,Prepayments!$C$5:$C$34)+IF(AND('Loan Details'!$C$9&gt;0,MONTH(B222)='Loan Details'!$C$19,K222&gt;='Loan Details'!$C$11),'Loan Details'!$C$9,0)+'Loan Details'!$C$12),0)</f>
        <v>0</v>
      </c>
      <c r="H222" s="63" t="n">
        <f aca="false">MAX(0,ROUND(C222-F222-G222,2))</f>
        <v>0</v>
      </c>
      <c r="I222" s="66" t="n">
        <f aca="false">SUM($E$7:E222)</f>
        <v>1953344.27</v>
      </c>
      <c r="J222" s="67" t="n">
        <f aca="false">1-H222/'Loan Details'!$C$5</f>
        <v>1</v>
      </c>
      <c r="K222" s="61" t="n">
        <f aca="false">INT((A222-1)/12)+1</f>
        <v>18</v>
      </c>
    </row>
    <row r="223" customFormat="false" ht="15" hidden="false" customHeight="false" outlineLevel="0" collapsed="false">
      <c r="A223" s="61" t="n">
        <v>217</v>
      </c>
      <c r="B223" s="62" t="str">
        <f aca="false">IF(C223&gt;0.005,EDATE('Loan Details'!$C$8,A223-1),"")</f>
        <v/>
      </c>
      <c r="C223" s="63" t="n">
        <f aca="false">H222</f>
        <v>0</v>
      </c>
      <c r="D223" s="64" t="n">
        <f aca="false">IF(C223&gt;0.005,MIN('Loan Details'!$C$18,ROUND(C223*(1+'Loan Details'!$C$17),2)),0)</f>
        <v>0</v>
      </c>
      <c r="E223" s="63" t="n">
        <f aca="false">IF(C223&gt;0.005,ROUND(C223*'Loan Details'!$C$17,2),0)</f>
        <v>0</v>
      </c>
      <c r="F223" s="63" t="n">
        <f aca="false">D223-E223</f>
        <v>0</v>
      </c>
      <c r="G223" s="65" t="n">
        <f aca="false">IF(C223&gt;0.005,MIN(MAX(0,C223-F223),SUMIF(Prepayments!$D$5:$D$34,A223,Prepayments!$C$5:$C$34)+IF(AND('Loan Details'!$C$9&gt;0,MONTH(B223)='Loan Details'!$C$19,K223&gt;='Loan Details'!$C$11),'Loan Details'!$C$9,0)+'Loan Details'!$C$12),0)</f>
        <v>0</v>
      </c>
      <c r="H223" s="63" t="n">
        <f aca="false">MAX(0,ROUND(C223-F223-G223,2))</f>
        <v>0</v>
      </c>
      <c r="I223" s="66" t="n">
        <f aca="false">SUM($E$7:E223)</f>
        <v>1953344.27</v>
      </c>
      <c r="J223" s="67" t="n">
        <f aca="false">1-H223/'Loan Details'!$C$5</f>
        <v>1</v>
      </c>
      <c r="K223" s="61" t="n">
        <f aca="false">INT((A223-1)/12)+1</f>
        <v>19</v>
      </c>
    </row>
    <row r="224" customFormat="false" ht="15" hidden="false" customHeight="false" outlineLevel="0" collapsed="false">
      <c r="A224" s="61" t="n">
        <v>218</v>
      </c>
      <c r="B224" s="62" t="str">
        <f aca="false">IF(C224&gt;0.005,EDATE('Loan Details'!$C$8,A224-1),"")</f>
        <v/>
      </c>
      <c r="C224" s="63" t="n">
        <f aca="false">H223</f>
        <v>0</v>
      </c>
      <c r="D224" s="64" t="n">
        <f aca="false">IF(C224&gt;0.005,MIN('Loan Details'!$C$18,ROUND(C224*(1+'Loan Details'!$C$17),2)),0)</f>
        <v>0</v>
      </c>
      <c r="E224" s="63" t="n">
        <f aca="false">IF(C224&gt;0.005,ROUND(C224*'Loan Details'!$C$17,2),0)</f>
        <v>0</v>
      </c>
      <c r="F224" s="63" t="n">
        <f aca="false">D224-E224</f>
        <v>0</v>
      </c>
      <c r="G224" s="65" t="n">
        <f aca="false">IF(C224&gt;0.005,MIN(MAX(0,C224-F224),SUMIF(Prepayments!$D$5:$D$34,A224,Prepayments!$C$5:$C$34)+IF(AND('Loan Details'!$C$9&gt;0,MONTH(B224)='Loan Details'!$C$19,K224&gt;='Loan Details'!$C$11),'Loan Details'!$C$9,0)+'Loan Details'!$C$12),0)</f>
        <v>0</v>
      </c>
      <c r="H224" s="63" t="n">
        <f aca="false">MAX(0,ROUND(C224-F224-G224,2))</f>
        <v>0</v>
      </c>
      <c r="I224" s="66" t="n">
        <f aca="false">SUM($E$7:E224)</f>
        <v>1953344.27</v>
      </c>
      <c r="J224" s="67" t="n">
        <f aca="false">1-H224/'Loan Details'!$C$5</f>
        <v>1</v>
      </c>
      <c r="K224" s="61" t="n">
        <f aca="false">INT((A224-1)/12)+1</f>
        <v>19</v>
      </c>
    </row>
    <row r="225" customFormat="false" ht="15" hidden="false" customHeight="false" outlineLevel="0" collapsed="false">
      <c r="A225" s="61" t="n">
        <v>219</v>
      </c>
      <c r="B225" s="62" t="str">
        <f aca="false">IF(C225&gt;0.005,EDATE('Loan Details'!$C$8,A225-1),"")</f>
        <v/>
      </c>
      <c r="C225" s="63" t="n">
        <f aca="false">H224</f>
        <v>0</v>
      </c>
      <c r="D225" s="64" t="n">
        <f aca="false">IF(C225&gt;0.005,MIN('Loan Details'!$C$18,ROUND(C225*(1+'Loan Details'!$C$17),2)),0)</f>
        <v>0</v>
      </c>
      <c r="E225" s="63" t="n">
        <f aca="false">IF(C225&gt;0.005,ROUND(C225*'Loan Details'!$C$17,2),0)</f>
        <v>0</v>
      </c>
      <c r="F225" s="63" t="n">
        <f aca="false">D225-E225</f>
        <v>0</v>
      </c>
      <c r="G225" s="65" t="n">
        <f aca="false">IF(C225&gt;0.005,MIN(MAX(0,C225-F225),SUMIF(Prepayments!$D$5:$D$34,A225,Prepayments!$C$5:$C$34)+IF(AND('Loan Details'!$C$9&gt;0,MONTH(B225)='Loan Details'!$C$19,K225&gt;='Loan Details'!$C$11),'Loan Details'!$C$9,0)+'Loan Details'!$C$12),0)</f>
        <v>0</v>
      </c>
      <c r="H225" s="63" t="n">
        <f aca="false">MAX(0,ROUND(C225-F225-G225,2))</f>
        <v>0</v>
      </c>
      <c r="I225" s="66" t="n">
        <f aca="false">SUM($E$7:E225)</f>
        <v>1953344.27</v>
      </c>
      <c r="J225" s="67" t="n">
        <f aca="false">1-H225/'Loan Details'!$C$5</f>
        <v>1</v>
      </c>
      <c r="K225" s="61" t="n">
        <f aca="false">INT((A225-1)/12)+1</f>
        <v>19</v>
      </c>
    </row>
    <row r="226" customFormat="false" ht="15" hidden="false" customHeight="false" outlineLevel="0" collapsed="false">
      <c r="A226" s="61" t="n">
        <v>220</v>
      </c>
      <c r="B226" s="62" t="str">
        <f aca="false">IF(C226&gt;0.005,EDATE('Loan Details'!$C$8,A226-1),"")</f>
        <v/>
      </c>
      <c r="C226" s="63" t="n">
        <f aca="false">H225</f>
        <v>0</v>
      </c>
      <c r="D226" s="64" t="n">
        <f aca="false">IF(C226&gt;0.005,MIN('Loan Details'!$C$18,ROUND(C226*(1+'Loan Details'!$C$17),2)),0)</f>
        <v>0</v>
      </c>
      <c r="E226" s="63" t="n">
        <f aca="false">IF(C226&gt;0.005,ROUND(C226*'Loan Details'!$C$17,2),0)</f>
        <v>0</v>
      </c>
      <c r="F226" s="63" t="n">
        <f aca="false">D226-E226</f>
        <v>0</v>
      </c>
      <c r="G226" s="65" t="n">
        <f aca="false">IF(C226&gt;0.005,MIN(MAX(0,C226-F226),SUMIF(Prepayments!$D$5:$D$34,A226,Prepayments!$C$5:$C$34)+IF(AND('Loan Details'!$C$9&gt;0,MONTH(B226)='Loan Details'!$C$19,K226&gt;='Loan Details'!$C$11),'Loan Details'!$C$9,0)+'Loan Details'!$C$12),0)</f>
        <v>0</v>
      </c>
      <c r="H226" s="63" t="n">
        <f aca="false">MAX(0,ROUND(C226-F226-G226,2))</f>
        <v>0</v>
      </c>
      <c r="I226" s="66" t="n">
        <f aca="false">SUM($E$7:E226)</f>
        <v>1953344.27</v>
      </c>
      <c r="J226" s="67" t="n">
        <f aca="false">1-H226/'Loan Details'!$C$5</f>
        <v>1</v>
      </c>
      <c r="K226" s="61" t="n">
        <f aca="false">INT((A226-1)/12)+1</f>
        <v>19</v>
      </c>
    </row>
    <row r="227" customFormat="false" ht="15" hidden="false" customHeight="false" outlineLevel="0" collapsed="false">
      <c r="A227" s="61" t="n">
        <v>221</v>
      </c>
      <c r="B227" s="62" t="str">
        <f aca="false">IF(C227&gt;0.005,EDATE('Loan Details'!$C$8,A227-1),"")</f>
        <v/>
      </c>
      <c r="C227" s="63" t="n">
        <f aca="false">H226</f>
        <v>0</v>
      </c>
      <c r="D227" s="64" t="n">
        <f aca="false">IF(C227&gt;0.005,MIN('Loan Details'!$C$18,ROUND(C227*(1+'Loan Details'!$C$17),2)),0)</f>
        <v>0</v>
      </c>
      <c r="E227" s="63" t="n">
        <f aca="false">IF(C227&gt;0.005,ROUND(C227*'Loan Details'!$C$17,2),0)</f>
        <v>0</v>
      </c>
      <c r="F227" s="63" t="n">
        <f aca="false">D227-E227</f>
        <v>0</v>
      </c>
      <c r="G227" s="65" t="n">
        <f aca="false">IF(C227&gt;0.005,MIN(MAX(0,C227-F227),SUMIF(Prepayments!$D$5:$D$34,A227,Prepayments!$C$5:$C$34)+IF(AND('Loan Details'!$C$9&gt;0,MONTH(B227)='Loan Details'!$C$19,K227&gt;='Loan Details'!$C$11),'Loan Details'!$C$9,0)+'Loan Details'!$C$12),0)</f>
        <v>0</v>
      </c>
      <c r="H227" s="63" t="n">
        <f aca="false">MAX(0,ROUND(C227-F227-G227,2))</f>
        <v>0</v>
      </c>
      <c r="I227" s="66" t="n">
        <f aca="false">SUM($E$7:E227)</f>
        <v>1953344.27</v>
      </c>
      <c r="J227" s="67" t="n">
        <f aca="false">1-H227/'Loan Details'!$C$5</f>
        <v>1</v>
      </c>
      <c r="K227" s="61" t="n">
        <f aca="false">INT((A227-1)/12)+1</f>
        <v>19</v>
      </c>
    </row>
    <row r="228" customFormat="false" ht="15" hidden="false" customHeight="false" outlineLevel="0" collapsed="false">
      <c r="A228" s="61" t="n">
        <v>222</v>
      </c>
      <c r="B228" s="62" t="str">
        <f aca="false">IF(C228&gt;0.005,EDATE('Loan Details'!$C$8,A228-1),"")</f>
        <v/>
      </c>
      <c r="C228" s="63" t="n">
        <f aca="false">H227</f>
        <v>0</v>
      </c>
      <c r="D228" s="64" t="n">
        <f aca="false">IF(C228&gt;0.005,MIN('Loan Details'!$C$18,ROUND(C228*(1+'Loan Details'!$C$17),2)),0)</f>
        <v>0</v>
      </c>
      <c r="E228" s="63" t="n">
        <f aca="false">IF(C228&gt;0.005,ROUND(C228*'Loan Details'!$C$17,2),0)</f>
        <v>0</v>
      </c>
      <c r="F228" s="63" t="n">
        <f aca="false">D228-E228</f>
        <v>0</v>
      </c>
      <c r="G228" s="65" t="n">
        <f aca="false">IF(C228&gt;0.005,MIN(MAX(0,C228-F228),SUMIF(Prepayments!$D$5:$D$34,A228,Prepayments!$C$5:$C$34)+IF(AND('Loan Details'!$C$9&gt;0,MONTH(B228)='Loan Details'!$C$19,K228&gt;='Loan Details'!$C$11),'Loan Details'!$C$9,0)+'Loan Details'!$C$12),0)</f>
        <v>0</v>
      </c>
      <c r="H228" s="63" t="n">
        <f aca="false">MAX(0,ROUND(C228-F228-G228,2))</f>
        <v>0</v>
      </c>
      <c r="I228" s="66" t="n">
        <f aca="false">SUM($E$7:E228)</f>
        <v>1953344.27</v>
      </c>
      <c r="J228" s="67" t="n">
        <f aca="false">1-H228/'Loan Details'!$C$5</f>
        <v>1</v>
      </c>
      <c r="K228" s="61" t="n">
        <f aca="false">INT((A228-1)/12)+1</f>
        <v>19</v>
      </c>
    </row>
    <row r="229" customFormat="false" ht="15" hidden="false" customHeight="false" outlineLevel="0" collapsed="false">
      <c r="A229" s="61" t="n">
        <v>223</v>
      </c>
      <c r="B229" s="62" t="str">
        <f aca="false">IF(C229&gt;0.005,EDATE('Loan Details'!$C$8,A229-1),"")</f>
        <v/>
      </c>
      <c r="C229" s="63" t="n">
        <f aca="false">H228</f>
        <v>0</v>
      </c>
      <c r="D229" s="64" t="n">
        <f aca="false">IF(C229&gt;0.005,MIN('Loan Details'!$C$18,ROUND(C229*(1+'Loan Details'!$C$17),2)),0)</f>
        <v>0</v>
      </c>
      <c r="E229" s="63" t="n">
        <f aca="false">IF(C229&gt;0.005,ROUND(C229*'Loan Details'!$C$17,2),0)</f>
        <v>0</v>
      </c>
      <c r="F229" s="63" t="n">
        <f aca="false">D229-E229</f>
        <v>0</v>
      </c>
      <c r="G229" s="65" t="n">
        <f aca="false">IF(C229&gt;0.005,MIN(MAX(0,C229-F229),SUMIF(Prepayments!$D$5:$D$34,A229,Prepayments!$C$5:$C$34)+IF(AND('Loan Details'!$C$9&gt;0,MONTH(B229)='Loan Details'!$C$19,K229&gt;='Loan Details'!$C$11),'Loan Details'!$C$9,0)+'Loan Details'!$C$12),0)</f>
        <v>0</v>
      </c>
      <c r="H229" s="63" t="n">
        <f aca="false">MAX(0,ROUND(C229-F229-G229,2))</f>
        <v>0</v>
      </c>
      <c r="I229" s="66" t="n">
        <f aca="false">SUM($E$7:E229)</f>
        <v>1953344.27</v>
      </c>
      <c r="J229" s="67" t="n">
        <f aca="false">1-H229/'Loan Details'!$C$5</f>
        <v>1</v>
      </c>
      <c r="K229" s="61" t="n">
        <f aca="false">INT((A229-1)/12)+1</f>
        <v>19</v>
      </c>
    </row>
    <row r="230" customFormat="false" ht="15" hidden="false" customHeight="false" outlineLevel="0" collapsed="false">
      <c r="A230" s="61" t="n">
        <v>224</v>
      </c>
      <c r="B230" s="62" t="str">
        <f aca="false">IF(C230&gt;0.005,EDATE('Loan Details'!$C$8,A230-1),"")</f>
        <v/>
      </c>
      <c r="C230" s="63" t="n">
        <f aca="false">H229</f>
        <v>0</v>
      </c>
      <c r="D230" s="64" t="n">
        <f aca="false">IF(C230&gt;0.005,MIN('Loan Details'!$C$18,ROUND(C230*(1+'Loan Details'!$C$17),2)),0)</f>
        <v>0</v>
      </c>
      <c r="E230" s="63" t="n">
        <f aca="false">IF(C230&gt;0.005,ROUND(C230*'Loan Details'!$C$17,2),0)</f>
        <v>0</v>
      </c>
      <c r="F230" s="63" t="n">
        <f aca="false">D230-E230</f>
        <v>0</v>
      </c>
      <c r="G230" s="65" t="n">
        <f aca="false">IF(C230&gt;0.005,MIN(MAX(0,C230-F230),SUMIF(Prepayments!$D$5:$D$34,A230,Prepayments!$C$5:$C$34)+IF(AND('Loan Details'!$C$9&gt;0,MONTH(B230)='Loan Details'!$C$19,K230&gt;='Loan Details'!$C$11),'Loan Details'!$C$9,0)+'Loan Details'!$C$12),0)</f>
        <v>0</v>
      </c>
      <c r="H230" s="63" t="n">
        <f aca="false">MAX(0,ROUND(C230-F230-G230,2))</f>
        <v>0</v>
      </c>
      <c r="I230" s="66" t="n">
        <f aca="false">SUM($E$7:E230)</f>
        <v>1953344.27</v>
      </c>
      <c r="J230" s="67" t="n">
        <f aca="false">1-H230/'Loan Details'!$C$5</f>
        <v>1</v>
      </c>
      <c r="K230" s="61" t="n">
        <f aca="false">INT((A230-1)/12)+1</f>
        <v>19</v>
      </c>
    </row>
    <row r="231" customFormat="false" ht="15" hidden="false" customHeight="false" outlineLevel="0" collapsed="false">
      <c r="A231" s="61" t="n">
        <v>225</v>
      </c>
      <c r="B231" s="62" t="str">
        <f aca="false">IF(C231&gt;0.005,EDATE('Loan Details'!$C$8,A231-1),"")</f>
        <v/>
      </c>
      <c r="C231" s="63" t="n">
        <f aca="false">H230</f>
        <v>0</v>
      </c>
      <c r="D231" s="64" t="n">
        <f aca="false">IF(C231&gt;0.005,MIN('Loan Details'!$C$18,ROUND(C231*(1+'Loan Details'!$C$17),2)),0)</f>
        <v>0</v>
      </c>
      <c r="E231" s="63" t="n">
        <f aca="false">IF(C231&gt;0.005,ROUND(C231*'Loan Details'!$C$17,2),0)</f>
        <v>0</v>
      </c>
      <c r="F231" s="63" t="n">
        <f aca="false">D231-E231</f>
        <v>0</v>
      </c>
      <c r="G231" s="65" t="n">
        <f aca="false">IF(C231&gt;0.005,MIN(MAX(0,C231-F231),SUMIF(Prepayments!$D$5:$D$34,A231,Prepayments!$C$5:$C$34)+IF(AND('Loan Details'!$C$9&gt;0,MONTH(B231)='Loan Details'!$C$19,K231&gt;='Loan Details'!$C$11),'Loan Details'!$C$9,0)+'Loan Details'!$C$12),0)</f>
        <v>0</v>
      </c>
      <c r="H231" s="63" t="n">
        <f aca="false">MAX(0,ROUND(C231-F231-G231,2))</f>
        <v>0</v>
      </c>
      <c r="I231" s="66" t="n">
        <f aca="false">SUM($E$7:E231)</f>
        <v>1953344.27</v>
      </c>
      <c r="J231" s="67" t="n">
        <f aca="false">1-H231/'Loan Details'!$C$5</f>
        <v>1</v>
      </c>
      <c r="K231" s="61" t="n">
        <f aca="false">INT((A231-1)/12)+1</f>
        <v>19</v>
      </c>
    </row>
    <row r="232" customFormat="false" ht="15" hidden="false" customHeight="false" outlineLevel="0" collapsed="false">
      <c r="A232" s="61" t="n">
        <v>226</v>
      </c>
      <c r="B232" s="62" t="str">
        <f aca="false">IF(C232&gt;0.005,EDATE('Loan Details'!$C$8,A232-1),"")</f>
        <v/>
      </c>
      <c r="C232" s="63" t="n">
        <f aca="false">H231</f>
        <v>0</v>
      </c>
      <c r="D232" s="64" t="n">
        <f aca="false">IF(C232&gt;0.005,MIN('Loan Details'!$C$18,ROUND(C232*(1+'Loan Details'!$C$17),2)),0)</f>
        <v>0</v>
      </c>
      <c r="E232" s="63" t="n">
        <f aca="false">IF(C232&gt;0.005,ROUND(C232*'Loan Details'!$C$17,2),0)</f>
        <v>0</v>
      </c>
      <c r="F232" s="63" t="n">
        <f aca="false">D232-E232</f>
        <v>0</v>
      </c>
      <c r="G232" s="65" t="n">
        <f aca="false">IF(C232&gt;0.005,MIN(MAX(0,C232-F232),SUMIF(Prepayments!$D$5:$D$34,A232,Prepayments!$C$5:$C$34)+IF(AND('Loan Details'!$C$9&gt;0,MONTH(B232)='Loan Details'!$C$19,K232&gt;='Loan Details'!$C$11),'Loan Details'!$C$9,0)+'Loan Details'!$C$12),0)</f>
        <v>0</v>
      </c>
      <c r="H232" s="63" t="n">
        <f aca="false">MAX(0,ROUND(C232-F232-G232,2))</f>
        <v>0</v>
      </c>
      <c r="I232" s="66" t="n">
        <f aca="false">SUM($E$7:E232)</f>
        <v>1953344.27</v>
      </c>
      <c r="J232" s="67" t="n">
        <f aca="false">1-H232/'Loan Details'!$C$5</f>
        <v>1</v>
      </c>
      <c r="K232" s="61" t="n">
        <f aca="false">INT((A232-1)/12)+1</f>
        <v>19</v>
      </c>
    </row>
    <row r="233" customFormat="false" ht="15" hidden="false" customHeight="false" outlineLevel="0" collapsed="false">
      <c r="A233" s="61" t="n">
        <v>227</v>
      </c>
      <c r="B233" s="62" t="str">
        <f aca="false">IF(C233&gt;0.005,EDATE('Loan Details'!$C$8,A233-1),"")</f>
        <v/>
      </c>
      <c r="C233" s="63" t="n">
        <f aca="false">H232</f>
        <v>0</v>
      </c>
      <c r="D233" s="64" t="n">
        <f aca="false">IF(C233&gt;0.005,MIN('Loan Details'!$C$18,ROUND(C233*(1+'Loan Details'!$C$17),2)),0)</f>
        <v>0</v>
      </c>
      <c r="E233" s="63" t="n">
        <f aca="false">IF(C233&gt;0.005,ROUND(C233*'Loan Details'!$C$17,2),0)</f>
        <v>0</v>
      </c>
      <c r="F233" s="63" t="n">
        <f aca="false">D233-E233</f>
        <v>0</v>
      </c>
      <c r="G233" s="65" t="n">
        <f aca="false">IF(C233&gt;0.005,MIN(MAX(0,C233-F233),SUMIF(Prepayments!$D$5:$D$34,A233,Prepayments!$C$5:$C$34)+IF(AND('Loan Details'!$C$9&gt;0,MONTH(B233)='Loan Details'!$C$19,K233&gt;='Loan Details'!$C$11),'Loan Details'!$C$9,0)+'Loan Details'!$C$12),0)</f>
        <v>0</v>
      </c>
      <c r="H233" s="63" t="n">
        <f aca="false">MAX(0,ROUND(C233-F233-G233,2))</f>
        <v>0</v>
      </c>
      <c r="I233" s="66" t="n">
        <f aca="false">SUM($E$7:E233)</f>
        <v>1953344.27</v>
      </c>
      <c r="J233" s="67" t="n">
        <f aca="false">1-H233/'Loan Details'!$C$5</f>
        <v>1</v>
      </c>
      <c r="K233" s="61" t="n">
        <f aca="false">INT((A233-1)/12)+1</f>
        <v>19</v>
      </c>
    </row>
    <row r="234" customFormat="false" ht="15" hidden="false" customHeight="false" outlineLevel="0" collapsed="false">
      <c r="A234" s="61" t="n">
        <v>228</v>
      </c>
      <c r="B234" s="62" t="str">
        <f aca="false">IF(C234&gt;0.005,EDATE('Loan Details'!$C$8,A234-1),"")</f>
        <v/>
      </c>
      <c r="C234" s="63" t="n">
        <f aca="false">H233</f>
        <v>0</v>
      </c>
      <c r="D234" s="64" t="n">
        <f aca="false">IF(C234&gt;0.005,MIN('Loan Details'!$C$18,ROUND(C234*(1+'Loan Details'!$C$17),2)),0)</f>
        <v>0</v>
      </c>
      <c r="E234" s="63" t="n">
        <f aca="false">IF(C234&gt;0.005,ROUND(C234*'Loan Details'!$C$17,2),0)</f>
        <v>0</v>
      </c>
      <c r="F234" s="63" t="n">
        <f aca="false">D234-E234</f>
        <v>0</v>
      </c>
      <c r="G234" s="65" t="n">
        <f aca="false">IF(C234&gt;0.005,MIN(MAX(0,C234-F234),SUMIF(Prepayments!$D$5:$D$34,A234,Prepayments!$C$5:$C$34)+IF(AND('Loan Details'!$C$9&gt;0,MONTH(B234)='Loan Details'!$C$19,K234&gt;='Loan Details'!$C$11),'Loan Details'!$C$9,0)+'Loan Details'!$C$12),0)</f>
        <v>0</v>
      </c>
      <c r="H234" s="63" t="n">
        <f aca="false">MAX(0,ROUND(C234-F234-G234,2))</f>
        <v>0</v>
      </c>
      <c r="I234" s="66" t="n">
        <f aca="false">SUM($E$7:E234)</f>
        <v>1953344.27</v>
      </c>
      <c r="J234" s="67" t="n">
        <f aca="false">1-H234/'Loan Details'!$C$5</f>
        <v>1</v>
      </c>
      <c r="K234" s="61" t="n">
        <f aca="false">INT((A234-1)/12)+1</f>
        <v>19</v>
      </c>
    </row>
    <row r="235" customFormat="false" ht="15" hidden="false" customHeight="false" outlineLevel="0" collapsed="false">
      <c r="A235" s="61" t="n">
        <v>229</v>
      </c>
      <c r="B235" s="62" t="str">
        <f aca="false">IF(C235&gt;0.005,EDATE('Loan Details'!$C$8,A235-1),"")</f>
        <v/>
      </c>
      <c r="C235" s="63" t="n">
        <f aca="false">H234</f>
        <v>0</v>
      </c>
      <c r="D235" s="64" t="n">
        <f aca="false">IF(C235&gt;0.005,MIN('Loan Details'!$C$18,ROUND(C235*(1+'Loan Details'!$C$17),2)),0)</f>
        <v>0</v>
      </c>
      <c r="E235" s="63" t="n">
        <f aca="false">IF(C235&gt;0.005,ROUND(C235*'Loan Details'!$C$17,2),0)</f>
        <v>0</v>
      </c>
      <c r="F235" s="63" t="n">
        <f aca="false">D235-E235</f>
        <v>0</v>
      </c>
      <c r="G235" s="65" t="n">
        <f aca="false">IF(C235&gt;0.005,MIN(MAX(0,C235-F235),SUMIF(Prepayments!$D$5:$D$34,A235,Prepayments!$C$5:$C$34)+IF(AND('Loan Details'!$C$9&gt;0,MONTH(B235)='Loan Details'!$C$19,K235&gt;='Loan Details'!$C$11),'Loan Details'!$C$9,0)+'Loan Details'!$C$12),0)</f>
        <v>0</v>
      </c>
      <c r="H235" s="63" t="n">
        <f aca="false">MAX(0,ROUND(C235-F235-G235,2))</f>
        <v>0</v>
      </c>
      <c r="I235" s="66" t="n">
        <f aca="false">SUM($E$7:E235)</f>
        <v>1953344.27</v>
      </c>
      <c r="J235" s="67" t="n">
        <f aca="false">1-H235/'Loan Details'!$C$5</f>
        <v>1</v>
      </c>
      <c r="K235" s="61" t="n">
        <f aca="false">INT((A235-1)/12)+1</f>
        <v>20</v>
      </c>
    </row>
    <row r="236" customFormat="false" ht="15" hidden="false" customHeight="false" outlineLevel="0" collapsed="false">
      <c r="A236" s="61" t="n">
        <v>230</v>
      </c>
      <c r="B236" s="62" t="str">
        <f aca="false">IF(C236&gt;0.005,EDATE('Loan Details'!$C$8,A236-1),"")</f>
        <v/>
      </c>
      <c r="C236" s="63" t="n">
        <f aca="false">H235</f>
        <v>0</v>
      </c>
      <c r="D236" s="64" t="n">
        <f aca="false">IF(C236&gt;0.005,MIN('Loan Details'!$C$18,ROUND(C236*(1+'Loan Details'!$C$17),2)),0)</f>
        <v>0</v>
      </c>
      <c r="E236" s="63" t="n">
        <f aca="false">IF(C236&gt;0.005,ROUND(C236*'Loan Details'!$C$17,2),0)</f>
        <v>0</v>
      </c>
      <c r="F236" s="63" t="n">
        <f aca="false">D236-E236</f>
        <v>0</v>
      </c>
      <c r="G236" s="65" t="n">
        <f aca="false">IF(C236&gt;0.005,MIN(MAX(0,C236-F236),SUMIF(Prepayments!$D$5:$D$34,A236,Prepayments!$C$5:$C$34)+IF(AND('Loan Details'!$C$9&gt;0,MONTH(B236)='Loan Details'!$C$19,K236&gt;='Loan Details'!$C$11),'Loan Details'!$C$9,0)+'Loan Details'!$C$12),0)</f>
        <v>0</v>
      </c>
      <c r="H236" s="63" t="n">
        <f aca="false">MAX(0,ROUND(C236-F236-G236,2))</f>
        <v>0</v>
      </c>
      <c r="I236" s="66" t="n">
        <f aca="false">SUM($E$7:E236)</f>
        <v>1953344.27</v>
      </c>
      <c r="J236" s="67" t="n">
        <f aca="false">1-H236/'Loan Details'!$C$5</f>
        <v>1</v>
      </c>
      <c r="K236" s="61" t="n">
        <f aca="false">INT((A236-1)/12)+1</f>
        <v>20</v>
      </c>
    </row>
    <row r="237" customFormat="false" ht="15" hidden="false" customHeight="false" outlineLevel="0" collapsed="false">
      <c r="A237" s="61" t="n">
        <v>231</v>
      </c>
      <c r="B237" s="62" t="str">
        <f aca="false">IF(C237&gt;0.005,EDATE('Loan Details'!$C$8,A237-1),"")</f>
        <v/>
      </c>
      <c r="C237" s="63" t="n">
        <f aca="false">H236</f>
        <v>0</v>
      </c>
      <c r="D237" s="64" t="n">
        <f aca="false">IF(C237&gt;0.005,MIN('Loan Details'!$C$18,ROUND(C237*(1+'Loan Details'!$C$17),2)),0)</f>
        <v>0</v>
      </c>
      <c r="E237" s="63" t="n">
        <f aca="false">IF(C237&gt;0.005,ROUND(C237*'Loan Details'!$C$17,2),0)</f>
        <v>0</v>
      </c>
      <c r="F237" s="63" t="n">
        <f aca="false">D237-E237</f>
        <v>0</v>
      </c>
      <c r="G237" s="65" t="n">
        <f aca="false">IF(C237&gt;0.005,MIN(MAX(0,C237-F237),SUMIF(Prepayments!$D$5:$D$34,A237,Prepayments!$C$5:$C$34)+IF(AND('Loan Details'!$C$9&gt;0,MONTH(B237)='Loan Details'!$C$19,K237&gt;='Loan Details'!$C$11),'Loan Details'!$C$9,0)+'Loan Details'!$C$12),0)</f>
        <v>0</v>
      </c>
      <c r="H237" s="63" t="n">
        <f aca="false">MAX(0,ROUND(C237-F237-G237,2))</f>
        <v>0</v>
      </c>
      <c r="I237" s="66" t="n">
        <f aca="false">SUM($E$7:E237)</f>
        <v>1953344.27</v>
      </c>
      <c r="J237" s="67" t="n">
        <f aca="false">1-H237/'Loan Details'!$C$5</f>
        <v>1</v>
      </c>
      <c r="K237" s="61" t="n">
        <f aca="false">INT((A237-1)/12)+1</f>
        <v>20</v>
      </c>
    </row>
    <row r="238" customFormat="false" ht="15" hidden="false" customHeight="false" outlineLevel="0" collapsed="false">
      <c r="A238" s="61" t="n">
        <v>232</v>
      </c>
      <c r="B238" s="62" t="str">
        <f aca="false">IF(C238&gt;0.005,EDATE('Loan Details'!$C$8,A238-1),"")</f>
        <v/>
      </c>
      <c r="C238" s="63" t="n">
        <f aca="false">H237</f>
        <v>0</v>
      </c>
      <c r="D238" s="64" t="n">
        <f aca="false">IF(C238&gt;0.005,MIN('Loan Details'!$C$18,ROUND(C238*(1+'Loan Details'!$C$17),2)),0)</f>
        <v>0</v>
      </c>
      <c r="E238" s="63" t="n">
        <f aca="false">IF(C238&gt;0.005,ROUND(C238*'Loan Details'!$C$17,2),0)</f>
        <v>0</v>
      </c>
      <c r="F238" s="63" t="n">
        <f aca="false">D238-E238</f>
        <v>0</v>
      </c>
      <c r="G238" s="65" t="n">
        <f aca="false">IF(C238&gt;0.005,MIN(MAX(0,C238-F238),SUMIF(Prepayments!$D$5:$D$34,A238,Prepayments!$C$5:$C$34)+IF(AND('Loan Details'!$C$9&gt;0,MONTH(B238)='Loan Details'!$C$19,K238&gt;='Loan Details'!$C$11),'Loan Details'!$C$9,0)+'Loan Details'!$C$12),0)</f>
        <v>0</v>
      </c>
      <c r="H238" s="63" t="n">
        <f aca="false">MAX(0,ROUND(C238-F238-G238,2))</f>
        <v>0</v>
      </c>
      <c r="I238" s="66" t="n">
        <f aca="false">SUM($E$7:E238)</f>
        <v>1953344.27</v>
      </c>
      <c r="J238" s="67" t="n">
        <f aca="false">1-H238/'Loan Details'!$C$5</f>
        <v>1</v>
      </c>
      <c r="K238" s="61" t="n">
        <f aca="false">INT((A238-1)/12)+1</f>
        <v>20</v>
      </c>
    </row>
    <row r="239" customFormat="false" ht="15" hidden="false" customHeight="false" outlineLevel="0" collapsed="false">
      <c r="A239" s="61" t="n">
        <v>233</v>
      </c>
      <c r="B239" s="62" t="str">
        <f aca="false">IF(C239&gt;0.005,EDATE('Loan Details'!$C$8,A239-1),"")</f>
        <v/>
      </c>
      <c r="C239" s="63" t="n">
        <f aca="false">H238</f>
        <v>0</v>
      </c>
      <c r="D239" s="64" t="n">
        <f aca="false">IF(C239&gt;0.005,MIN('Loan Details'!$C$18,ROUND(C239*(1+'Loan Details'!$C$17),2)),0)</f>
        <v>0</v>
      </c>
      <c r="E239" s="63" t="n">
        <f aca="false">IF(C239&gt;0.005,ROUND(C239*'Loan Details'!$C$17,2),0)</f>
        <v>0</v>
      </c>
      <c r="F239" s="63" t="n">
        <f aca="false">D239-E239</f>
        <v>0</v>
      </c>
      <c r="G239" s="65" t="n">
        <f aca="false">IF(C239&gt;0.005,MIN(MAX(0,C239-F239),SUMIF(Prepayments!$D$5:$D$34,A239,Prepayments!$C$5:$C$34)+IF(AND('Loan Details'!$C$9&gt;0,MONTH(B239)='Loan Details'!$C$19,K239&gt;='Loan Details'!$C$11),'Loan Details'!$C$9,0)+'Loan Details'!$C$12),0)</f>
        <v>0</v>
      </c>
      <c r="H239" s="63" t="n">
        <f aca="false">MAX(0,ROUND(C239-F239-G239,2))</f>
        <v>0</v>
      </c>
      <c r="I239" s="66" t="n">
        <f aca="false">SUM($E$7:E239)</f>
        <v>1953344.27</v>
      </c>
      <c r="J239" s="67" t="n">
        <f aca="false">1-H239/'Loan Details'!$C$5</f>
        <v>1</v>
      </c>
      <c r="K239" s="61" t="n">
        <f aca="false">INT((A239-1)/12)+1</f>
        <v>20</v>
      </c>
    </row>
    <row r="240" customFormat="false" ht="15" hidden="false" customHeight="false" outlineLevel="0" collapsed="false">
      <c r="A240" s="61" t="n">
        <v>234</v>
      </c>
      <c r="B240" s="62" t="str">
        <f aca="false">IF(C240&gt;0.005,EDATE('Loan Details'!$C$8,A240-1),"")</f>
        <v/>
      </c>
      <c r="C240" s="63" t="n">
        <f aca="false">H239</f>
        <v>0</v>
      </c>
      <c r="D240" s="64" t="n">
        <f aca="false">IF(C240&gt;0.005,MIN('Loan Details'!$C$18,ROUND(C240*(1+'Loan Details'!$C$17),2)),0)</f>
        <v>0</v>
      </c>
      <c r="E240" s="63" t="n">
        <f aca="false">IF(C240&gt;0.005,ROUND(C240*'Loan Details'!$C$17,2),0)</f>
        <v>0</v>
      </c>
      <c r="F240" s="63" t="n">
        <f aca="false">D240-E240</f>
        <v>0</v>
      </c>
      <c r="G240" s="65" t="n">
        <f aca="false">IF(C240&gt;0.005,MIN(MAX(0,C240-F240),SUMIF(Prepayments!$D$5:$D$34,A240,Prepayments!$C$5:$C$34)+IF(AND('Loan Details'!$C$9&gt;0,MONTH(B240)='Loan Details'!$C$19,K240&gt;='Loan Details'!$C$11),'Loan Details'!$C$9,0)+'Loan Details'!$C$12),0)</f>
        <v>0</v>
      </c>
      <c r="H240" s="63" t="n">
        <f aca="false">MAX(0,ROUND(C240-F240-G240,2))</f>
        <v>0</v>
      </c>
      <c r="I240" s="66" t="n">
        <f aca="false">SUM($E$7:E240)</f>
        <v>1953344.27</v>
      </c>
      <c r="J240" s="67" t="n">
        <f aca="false">1-H240/'Loan Details'!$C$5</f>
        <v>1</v>
      </c>
      <c r="K240" s="61" t="n">
        <f aca="false">INT((A240-1)/12)+1</f>
        <v>20</v>
      </c>
    </row>
    <row r="241" customFormat="false" ht="15" hidden="false" customHeight="false" outlineLevel="0" collapsed="false">
      <c r="A241" s="61" t="n">
        <v>235</v>
      </c>
      <c r="B241" s="62" t="str">
        <f aca="false">IF(C241&gt;0.005,EDATE('Loan Details'!$C$8,A241-1),"")</f>
        <v/>
      </c>
      <c r="C241" s="63" t="n">
        <f aca="false">H240</f>
        <v>0</v>
      </c>
      <c r="D241" s="64" t="n">
        <f aca="false">IF(C241&gt;0.005,MIN('Loan Details'!$C$18,ROUND(C241*(1+'Loan Details'!$C$17),2)),0)</f>
        <v>0</v>
      </c>
      <c r="E241" s="63" t="n">
        <f aca="false">IF(C241&gt;0.005,ROUND(C241*'Loan Details'!$C$17,2),0)</f>
        <v>0</v>
      </c>
      <c r="F241" s="63" t="n">
        <f aca="false">D241-E241</f>
        <v>0</v>
      </c>
      <c r="G241" s="65" t="n">
        <f aca="false">IF(C241&gt;0.005,MIN(MAX(0,C241-F241),SUMIF(Prepayments!$D$5:$D$34,A241,Prepayments!$C$5:$C$34)+IF(AND('Loan Details'!$C$9&gt;0,MONTH(B241)='Loan Details'!$C$19,K241&gt;='Loan Details'!$C$11),'Loan Details'!$C$9,0)+'Loan Details'!$C$12),0)</f>
        <v>0</v>
      </c>
      <c r="H241" s="63" t="n">
        <f aca="false">MAX(0,ROUND(C241-F241-G241,2))</f>
        <v>0</v>
      </c>
      <c r="I241" s="66" t="n">
        <f aca="false">SUM($E$7:E241)</f>
        <v>1953344.27</v>
      </c>
      <c r="J241" s="67" t="n">
        <f aca="false">1-H241/'Loan Details'!$C$5</f>
        <v>1</v>
      </c>
      <c r="K241" s="61" t="n">
        <f aca="false">INT((A241-1)/12)+1</f>
        <v>20</v>
      </c>
    </row>
    <row r="242" customFormat="false" ht="15" hidden="false" customHeight="false" outlineLevel="0" collapsed="false">
      <c r="A242" s="61" t="n">
        <v>236</v>
      </c>
      <c r="B242" s="62" t="str">
        <f aca="false">IF(C242&gt;0.005,EDATE('Loan Details'!$C$8,A242-1),"")</f>
        <v/>
      </c>
      <c r="C242" s="63" t="n">
        <f aca="false">H241</f>
        <v>0</v>
      </c>
      <c r="D242" s="64" t="n">
        <f aca="false">IF(C242&gt;0.005,MIN('Loan Details'!$C$18,ROUND(C242*(1+'Loan Details'!$C$17),2)),0)</f>
        <v>0</v>
      </c>
      <c r="E242" s="63" t="n">
        <f aca="false">IF(C242&gt;0.005,ROUND(C242*'Loan Details'!$C$17,2),0)</f>
        <v>0</v>
      </c>
      <c r="F242" s="63" t="n">
        <f aca="false">D242-E242</f>
        <v>0</v>
      </c>
      <c r="G242" s="65" t="n">
        <f aca="false">IF(C242&gt;0.005,MIN(MAX(0,C242-F242),SUMIF(Prepayments!$D$5:$D$34,A242,Prepayments!$C$5:$C$34)+IF(AND('Loan Details'!$C$9&gt;0,MONTH(B242)='Loan Details'!$C$19,K242&gt;='Loan Details'!$C$11),'Loan Details'!$C$9,0)+'Loan Details'!$C$12),0)</f>
        <v>0</v>
      </c>
      <c r="H242" s="63" t="n">
        <f aca="false">MAX(0,ROUND(C242-F242-G242,2))</f>
        <v>0</v>
      </c>
      <c r="I242" s="66" t="n">
        <f aca="false">SUM($E$7:E242)</f>
        <v>1953344.27</v>
      </c>
      <c r="J242" s="67" t="n">
        <f aca="false">1-H242/'Loan Details'!$C$5</f>
        <v>1</v>
      </c>
      <c r="K242" s="61" t="n">
        <f aca="false">INT((A242-1)/12)+1</f>
        <v>20</v>
      </c>
    </row>
    <row r="243" customFormat="false" ht="15" hidden="false" customHeight="false" outlineLevel="0" collapsed="false">
      <c r="A243" s="61" t="n">
        <v>237</v>
      </c>
      <c r="B243" s="62" t="str">
        <f aca="false">IF(C243&gt;0.005,EDATE('Loan Details'!$C$8,A243-1),"")</f>
        <v/>
      </c>
      <c r="C243" s="63" t="n">
        <f aca="false">H242</f>
        <v>0</v>
      </c>
      <c r="D243" s="64" t="n">
        <f aca="false">IF(C243&gt;0.005,MIN('Loan Details'!$C$18,ROUND(C243*(1+'Loan Details'!$C$17),2)),0)</f>
        <v>0</v>
      </c>
      <c r="E243" s="63" t="n">
        <f aca="false">IF(C243&gt;0.005,ROUND(C243*'Loan Details'!$C$17,2),0)</f>
        <v>0</v>
      </c>
      <c r="F243" s="63" t="n">
        <f aca="false">D243-E243</f>
        <v>0</v>
      </c>
      <c r="G243" s="65" t="n">
        <f aca="false">IF(C243&gt;0.005,MIN(MAX(0,C243-F243),SUMIF(Prepayments!$D$5:$D$34,A243,Prepayments!$C$5:$C$34)+IF(AND('Loan Details'!$C$9&gt;0,MONTH(B243)='Loan Details'!$C$19,K243&gt;='Loan Details'!$C$11),'Loan Details'!$C$9,0)+'Loan Details'!$C$12),0)</f>
        <v>0</v>
      </c>
      <c r="H243" s="63" t="n">
        <f aca="false">MAX(0,ROUND(C243-F243-G243,2))</f>
        <v>0</v>
      </c>
      <c r="I243" s="66" t="n">
        <f aca="false">SUM($E$7:E243)</f>
        <v>1953344.27</v>
      </c>
      <c r="J243" s="67" t="n">
        <f aca="false">1-H243/'Loan Details'!$C$5</f>
        <v>1</v>
      </c>
      <c r="K243" s="61" t="n">
        <f aca="false">INT((A243-1)/12)+1</f>
        <v>20</v>
      </c>
    </row>
    <row r="244" customFormat="false" ht="15" hidden="false" customHeight="false" outlineLevel="0" collapsed="false">
      <c r="A244" s="61" t="n">
        <v>238</v>
      </c>
      <c r="B244" s="62" t="str">
        <f aca="false">IF(C244&gt;0.005,EDATE('Loan Details'!$C$8,A244-1),"")</f>
        <v/>
      </c>
      <c r="C244" s="63" t="n">
        <f aca="false">H243</f>
        <v>0</v>
      </c>
      <c r="D244" s="64" t="n">
        <f aca="false">IF(C244&gt;0.005,MIN('Loan Details'!$C$18,ROUND(C244*(1+'Loan Details'!$C$17),2)),0)</f>
        <v>0</v>
      </c>
      <c r="E244" s="63" t="n">
        <f aca="false">IF(C244&gt;0.005,ROUND(C244*'Loan Details'!$C$17,2),0)</f>
        <v>0</v>
      </c>
      <c r="F244" s="63" t="n">
        <f aca="false">D244-E244</f>
        <v>0</v>
      </c>
      <c r="G244" s="65" t="n">
        <f aca="false">IF(C244&gt;0.005,MIN(MAX(0,C244-F244),SUMIF(Prepayments!$D$5:$D$34,A244,Prepayments!$C$5:$C$34)+IF(AND('Loan Details'!$C$9&gt;0,MONTH(B244)='Loan Details'!$C$19,K244&gt;='Loan Details'!$C$11),'Loan Details'!$C$9,0)+'Loan Details'!$C$12),0)</f>
        <v>0</v>
      </c>
      <c r="H244" s="63" t="n">
        <f aca="false">MAX(0,ROUND(C244-F244-G244,2))</f>
        <v>0</v>
      </c>
      <c r="I244" s="66" t="n">
        <f aca="false">SUM($E$7:E244)</f>
        <v>1953344.27</v>
      </c>
      <c r="J244" s="67" t="n">
        <f aca="false">1-H244/'Loan Details'!$C$5</f>
        <v>1</v>
      </c>
      <c r="K244" s="61" t="n">
        <f aca="false">INT((A244-1)/12)+1</f>
        <v>20</v>
      </c>
    </row>
    <row r="245" customFormat="false" ht="15" hidden="false" customHeight="false" outlineLevel="0" collapsed="false">
      <c r="A245" s="61" t="n">
        <v>239</v>
      </c>
      <c r="B245" s="62" t="str">
        <f aca="false">IF(C245&gt;0.005,EDATE('Loan Details'!$C$8,A245-1),"")</f>
        <v/>
      </c>
      <c r="C245" s="63" t="n">
        <f aca="false">H244</f>
        <v>0</v>
      </c>
      <c r="D245" s="64" t="n">
        <f aca="false">IF(C245&gt;0.005,MIN('Loan Details'!$C$18,ROUND(C245*(1+'Loan Details'!$C$17),2)),0)</f>
        <v>0</v>
      </c>
      <c r="E245" s="63" t="n">
        <f aca="false">IF(C245&gt;0.005,ROUND(C245*'Loan Details'!$C$17,2),0)</f>
        <v>0</v>
      </c>
      <c r="F245" s="63" t="n">
        <f aca="false">D245-E245</f>
        <v>0</v>
      </c>
      <c r="G245" s="65" t="n">
        <f aca="false">IF(C245&gt;0.005,MIN(MAX(0,C245-F245),SUMIF(Prepayments!$D$5:$D$34,A245,Prepayments!$C$5:$C$34)+IF(AND('Loan Details'!$C$9&gt;0,MONTH(B245)='Loan Details'!$C$19,K245&gt;='Loan Details'!$C$11),'Loan Details'!$C$9,0)+'Loan Details'!$C$12),0)</f>
        <v>0</v>
      </c>
      <c r="H245" s="63" t="n">
        <f aca="false">MAX(0,ROUND(C245-F245-G245,2))</f>
        <v>0</v>
      </c>
      <c r="I245" s="66" t="n">
        <f aca="false">SUM($E$7:E245)</f>
        <v>1953344.27</v>
      </c>
      <c r="J245" s="67" t="n">
        <f aca="false">1-H245/'Loan Details'!$C$5</f>
        <v>1</v>
      </c>
      <c r="K245" s="61" t="n">
        <f aca="false">INT((A245-1)/12)+1</f>
        <v>20</v>
      </c>
    </row>
    <row r="246" customFormat="false" ht="15" hidden="false" customHeight="false" outlineLevel="0" collapsed="false">
      <c r="A246" s="61" t="n">
        <v>240</v>
      </c>
      <c r="B246" s="62" t="str">
        <f aca="false">IF(C246&gt;0.005,EDATE('Loan Details'!$C$8,A246-1),"")</f>
        <v/>
      </c>
      <c r="C246" s="63" t="n">
        <f aca="false">H245</f>
        <v>0</v>
      </c>
      <c r="D246" s="64" t="n">
        <f aca="false">IF(C246&gt;0.005,MIN('Loan Details'!$C$18,ROUND(C246*(1+'Loan Details'!$C$17),2)),0)</f>
        <v>0</v>
      </c>
      <c r="E246" s="63" t="n">
        <f aca="false">IF(C246&gt;0.005,ROUND(C246*'Loan Details'!$C$17,2),0)</f>
        <v>0</v>
      </c>
      <c r="F246" s="63" t="n">
        <f aca="false">D246-E246</f>
        <v>0</v>
      </c>
      <c r="G246" s="65" t="n">
        <f aca="false">IF(C246&gt;0.005,MIN(MAX(0,C246-F246),SUMIF(Prepayments!$D$5:$D$34,A246,Prepayments!$C$5:$C$34)+IF(AND('Loan Details'!$C$9&gt;0,MONTH(B246)='Loan Details'!$C$19,K246&gt;='Loan Details'!$C$11),'Loan Details'!$C$9,0)+'Loan Details'!$C$12),0)</f>
        <v>0</v>
      </c>
      <c r="H246" s="63" t="n">
        <f aca="false">MAX(0,ROUND(C246-F246-G246,2))</f>
        <v>0</v>
      </c>
      <c r="I246" s="66" t="n">
        <f aca="false">SUM($E$7:E246)</f>
        <v>1953344.27</v>
      </c>
      <c r="J246" s="67" t="n">
        <f aca="false">1-H246/'Loan Details'!$C$5</f>
        <v>1</v>
      </c>
      <c r="K246" s="61" t="n">
        <f aca="false">INT((A246-1)/12)+1</f>
        <v>20</v>
      </c>
    </row>
    <row r="247" customFormat="false" ht="15" hidden="false" customHeight="false" outlineLevel="0" collapsed="false">
      <c r="A247" s="61" t="n">
        <v>241</v>
      </c>
      <c r="B247" s="62" t="str">
        <f aca="false">IF(C247&gt;0.005,EDATE('Loan Details'!$C$8,A247-1),"")</f>
        <v/>
      </c>
      <c r="C247" s="63" t="n">
        <f aca="false">H246</f>
        <v>0</v>
      </c>
      <c r="D247" s="64" t="n">
        <f aca="false">IF(C247&gt;0.005,MIN('Loan Details'!$C$18,ROUND(C247*(1+'Loan Details'!$C$17),2)),0)</f>
        <v>0</v>
      </c>
      <c r="E247" s="63" t="n">
        <f aca="false">IF(C247&gt;0.005,ROUND(C247*'Loan Details'!$C$17,2),0)</f>
        <v>0</v>
      </c>
      <c r="F247" s="63" t="n">
        <f aca="false">D247-E247</f>
        <v>0</v>
      </c>
      <c r="G247" s="65" t="n">
        <f aca="false">IF(C247&gt;0.005,MIN(MAX(0,C247-F247),SUMIF(Prepayments!$D$5:$D$34,A247,Prepayments!$C$5:$C$34)+IF(AND('Loan Details'!$C$9&gt;0,MONTH(B247)='Loan Details'!$C$19,K247&gt;='Loan Details'!$C$11),'Loan Details'!$C$9,0)+'Loan Details'!$C$12),0)</f>
        <v>0</v>
      </c>
      <c r="H247" s="63" t="n">
        <f aca="false">MAX(0,ROUND(C247-F247-G247,2))</f>
        <v>0</v>
      </c>
      <c r="I247" s="66" t="n">
        <f aca="false">SUM($E$7:E247)</f>
        <v>1953344.27</v>
      </c>
      <c r="J247" s="67" t="n">
        <f aca="false">1-H247/'Loan Details'!$C$5</f>
        <v>1</v>
      </c>
      <c r="K247" s="61" t="n">
        <f aca="false">INT((A247-1)/12)+1</f>
        <v>21</v>
      </c>
    </row>
    <row r="248" customFormat="false" ht="15" hidden="false" customHeight="false" outlineLevel="0" collapsed="false">
      <c r="A248" s="61" t="n">
        <v>242</v>
      </c>
      <c r="B248" s="62" t="str">
        <f aca="false">IF(C248&gt;0.005,EDATE('Loan Details'!$C$8,A248-1),"")</f>
        <v/>
      </c>
      <c r="C248" s="63" t="n">
        <f aca="false">H247</f>
        <v>0</v>
      </c>
      <c r="D248" s="64" t="n">
        <f aca="false">IF(C248&gt;0.005,MIN('Loan Details'!$C$18,ROUND(C248*(1+'Loan Details'!$C$17),2)),0)</f>
        <v>0</v>
      </c>
      <c r="E248" s="63" t="n">
        <f aca="false">IF(C248&gt;0.005,ROUND(C248*'Loan Details'!$C$17,2),0)</f>
        <v>0</v>
      </c>
      <c r="F248" s="63" t="n">
        <f aca="false">D248-E248</f>
        <v>0</v>
      </c>
      <c r="G248" s="65" t="n">
        <f aca="false">IF(C248&gt;0.005,MIN(MAX(0,C248-F248),SUMIF(Prepayments!$D$5:$D$34,A248,Prepayments!$C$5:$C$34)+IF(AND('Loan Details'!$C$9&gt;0,MONTH(B248)='Loan Details'!$C$19,K248&gt;='Loan Details'!$C$11),'Loan Details'!$C$9,0)+'Loan Details'!$C$12),0)</f>
        <v>0</v>
      </c>
      <c r="H248" s="63" t="n">
        <f aca="false">MAX(0,ROUND(C248-F248-G248,2))</f>
        <v>0</v>
      </c>
      <c r="I248" s="66" t="n">
        <f aca="false">SUM($E$7:E248)</f>
        <v>1953344.27</v>
      </c>
      <c r="J248" s="67" t="n">
        <f aca="false">1-H248/'Loan Details'!$C$5</f>
        <v>1</v>
      </c>
      <c r="K248" s="61" t="n">
        <f aca="false">INT((A248-1)/12)+1</f>
        <v>21</v>
      </c>
    </row>
    <row r="249" customFormat="false" ht="15" hidden="false" customHeight="false" outlineLevel="0" collapsed="false">
      <c r="A249" s="61" t="n">
        <v>243</v>
      </c>
      <c r="B249" s="62" t="str">
        <f aca="false">IF(C249&gt;0.005,EDATE('Loan Details'!$C$8,A249-1),"")</f>
        <v/>
      </c>
      <c r="C249" s="63" t="n">
        <f aca="false">H248</f>
        <v>0</v>
      </c>
      <c r="D249" s="64" t="n">
        <f aca="false">IF(C249&gt;0.005,MIN('Loan Details'!$C$18,ROUND(C249*(1+'Loan Details'!$C$17),2)),0)</f>
        <v>0</v>
      </c>
      <c r="E249" s="63" t="n">
        <f aca="false">IF(C249&gt;0.005,ROUND(C249*'Loan Details'!$C$17,2),0)</f>
        <v>0</v>
      </c>
      <c r="F249" s="63" t="n">
        <f aca="false">D249-E249</f>
        <v>0</v>
      </c>
      <c r="G249" s="65" t="n">
        <f aca="false">IF(C249&gt;0.005,MIN(MAX(0,C249-F249),SUMIF(Prepayments!$D$5:$D$34,A249,Prepayments!$C$5:$C$34)+IF(AND('Loan Details'!$C$9&gt;0,MONTH(B249)='Loan Details'!$C$19,K249&gt;='Loan Details'!$C$11),'Loan Details'!$C$9,0)+'Loan Details'!$C$12),0)</f>
        <v>0</v>
      </c>
      <c r="H249" s="63" t="n">
        <f aca="false">MAX(0,ROUND(C249-F249-G249,2))</f>
        <v>0</v>
      </c>
      <c r="I249" s="66" t="n">
        <f aca="false">SUM($E$7:E249)</f>
        <v>1953344.27</v>
      </c>
      <c r="J249" s="67" t="n">
        <f aca="false">1-H249/'Loan Details'!$C$5</f>
        <v>1</v>
      </c>
      <c r="K249" s="61" t="n">
        <f aca="false">INT((A249-1)/12)+1</f>
        <v>21</v>
      </c>
    </row>
    <row r="250" customFormat="false" ht="15" hidden="false" customHeight="false" outlineLevel="0" collapsed="false">
      <c r="A250" s="61" t="n">
        <v>244</v>
      </c>
      <c r="B250" s="62" t="str">
        <f aca="false">IF(C250&gt;0.005,EDATE('Loan Details'!$C$8,A250-1),"")</f>
        <v/>
      </c>
      <c r="C250" s="63" t="n">
        <f aca="false">H249</f>
        <v>0</v>
      </c>
      <c r="D250" s="64" t="n">
        <f aca="false">IF(C250&gt;0.005,MIN('Loan Details'!$C$18,ROUND(C250*(1+'Loan Details'!$C$17),2)),0)</f>
        <v>0</v>
      </c>
      <c r="E250" s="63" t="n">
        <f aca="false">IF(C250&gt;0.005,ROUND(C250*'Loan Details'!$C$17,2),0)</f>
        <v>0</v>
      </c>
      <c r="F250" s="63" t="n">
        <f aca="false">D250-E250</f>
        <v>0</v>
      </c>
      <c r="G250" s="65" t="n">
        <f aca="false">IF(C250&gt;0.005,MIN(MAX(0,C250-F250),SUMIF(Prepayments!$D$5:$D$34,A250,Prepayments!$C$5:$C$34)+IF(AND('Loan Details'!$C$9&gt;0,MONTH(B250)='Loan Details'!$C$19,K250&gt;='Loan Details'!$C$11),'Loan Details'!$C$9,0)+'Loan Details'!$C$12),0)</f>
        <v>0</v>
      </c>
      <c r="H250" s="63" t="n">
        <f aca="false">MAX(0,ROUND(C250-F250-G250,2))</f>
        <v>0</v>
      </c>
      <c r="I250" s="66" t="n">
        <f aca="false">SUM($E$7:E250)</f>
        <v>1953344.27</v>
      </c>
      <c r="J250" s="67" t="n">
        <f aca="false">1-H250/'Loan Details'!$C$5</f>
        <v>1</v>
      </c>
      <c r="K250" s="61" t="n">
        <f aca="false">INT((A250-1)/12)+1</f>
        <v>21</v>
      </c>
    </row>
    <row r="251" customFormat="false" ht="15" hidden="false" customHeight="false" outlineLevel="0" collapsed="false">
      <c r="A251" s="61" t="n">
        <v>245</v>
      </c>
      <c r="B251" s="62" t="str">
        <f aca="false">IF(C251&gt;0.005,EDATE('Loan Details'!$C$8,A251-1),"")</f>
        <v/>
      </c>
      <c r="C251" s="63" t="n">
        <f aca="false">H250</f>
        <v>0</v>
      </c>
      <c r="D251" s="64" t="n">
        <f aca="false">IF(C251&gt;0.005,MIN('Loan Details'!$C$18,ROUND(C251*(1+'Loan Details'!$C$17),2)),0)</f>
        <v>0</v>
      </c>
      <c r="E251" s="63" t="n">
        <f aca="false">IF(C251&gt;0.005,ROUND(C251*'Loan Details'!$C$17,2),0)</f>
        <v>0</v>
      </c>
      <c r="F251" s="63" t="n">
        <f aca="false">D251-E251</f>
        <v>0</v>
      </c>
      <c r="G251" s="65" t="n">
        <f aca="false">IF(C251&gt;0.005,MIN(MAX(0,C251-F251),SUMIF(Prepayments!$D$5:$D$34,A251,Prepayments!$C$5:$C$34)+IF(AND('Loan Details'!$C$9&gt;0,MONTH(B251)='Loan Details'!$C$19,K251&gt;='Loan Details'!$C$11),'Loan Details'!$C$9,0)+'Loan Details'!$C$12),0)</f>
        <v>0</v>
      </c>
      <c r="H251" s="63" t="n">
        <f aca="false">MAX(0,ROUND(C251-F251-G251,2))</f>
        <v>0</v>
      </c>
      <c r="I251" s="66" t="n">
        <f aca="false">SUM($E$7:E251)</f>
        <v>1953344.27</v>
      </c>
      <c r="J251" s="67" t="n">
        <f aca="false">1-H251/'Loan Details'!$C$5</f>
        <v>1</v>
      </c>
      <c r="K251" s="61" t="n">
        <f aca="false">INT((A251-1)/12)+1</f>
        <v>21</v>
      </c>
    </row>
    <row r="252" customFormat="false" ht="15" hidden="false" customHeight="false" outlineLevel="0" collapsed="false">
      <c r="A252" s="61" t="n">
        <v>246</v>
      </c>
      <c r="B252" s="62" t="str">
        <f aca="false">IF(C252&gt;0.005,EDATE('Loan Details'!$C$8,A252-1),"")</f>
        <v/>
      </c>
      <c r="C252" s="63" t="n">
        <f aca="false">H251</f>
        <v>0</v>
      </c>
      <c r="D252" s="64" t="n">
        <f aca="false">IF(C252&gt;0.005,MIN('Loan Details'!$C$18,ROUND(C252*(1+'Loan Details'!$C$17),2)),0)</f>
        <v>0</v>
      </c>
      <c r="E252" s="63" t="n">
        <f aca="false">IF(C252&gt;0.005,ROUND(C252*'Loan Details'!$C$17,2),0)</f>
        <v>0</v>
      </c>
      <c r="F252" s="63" t="n">
        <f aca="false">D252-E252</f>
        <v>0</v>
      </c>
      <c r="G252" s="65" t="n">
        <f aca="false">IF(C252&gt;0.005,MIN(MAX(0,C252-F252),SUMIF(Prepayments!$D$5:$D$34,A252,Prepayments!$C$5:$C$34)+IF(AND('Loan Details'!$C$9&gt;0,MONTH(B252)='Loan Details'!$C$19,K252&gt;='Loan Details'!$C$11),'Loan Details'!$C$9,0)+'Loan Details'!$C$12),0)</f>
        <v>0</v>
      </c>
      <c r="H252" s="63" t="n">
        <f aca="false">MAX(0,ROUND(C252-F252-G252,2))</f>
        <v>0</v>
      </c>
      <c r="I252" s="66" t="n">
        <f aca="false">SUM($E$7:E252)</f>
        <v>1953344.27</v>
      </c>
      <c r="J252" s="67" t="n">
        <f aca="false">1-H252/'Loan Details'!$C$5</f>
        <v>1</v>
      </c>
      <c r="K252" s="61" t="n">
        <f aca="false">INT((A252-1)/12)+1</f>
        <v>21</v>
      </c>
    </row>
    <row r="253" customFormat="false" ht="15" hidden="false" customHeight="false" outlineLevel="0" collapsed="false">
      <c r="A253" s="61" t="n">
        <v>247</v>
      </c>
      <c r="B253" s="62" t="str">
        <f aca="false">IF(C253&gt;0.005,EDATE('Loan Details'!$C$8,A253-1),"")</f>
        <v/>
      </c>
      <c r="C253" s="63" t="n">
        <f aca="false">H252</f>
        <v>0</v>
      </c>
      <c r="D253" s="64" t="n">
        <f aca="false">IF(C253&gt;0.005,MIN('Loan Details'!$C$18,ROUND(C253*(1+'Loan Details'!$C$17),2)),0)</f>
        <v>0</v>
      </c>
      <c r="E253" s="63" t="n">
        <f aca="false">IF(C253&gt;0.005,ROUND(C253*'Loan Details'!$C$17,2),0)</f>
        <v>0</v>
      </c>
      <c r="F253" s="63" t="n">
        <f aca="false">D253-E253</f>
        <v>0</v>
      </c>
      <c r="G253" s="65" t="n">
        <f aca="false">IF(C253&gt;0.005,MIN(MAX(0,C253-F253),SUMIF(Prepayments!$D$5:$D$34,A253,Prepayments!$C$5:$C$34)+IF(AND('Loan Details'!$C$9&gt;0,MONTH(B253)='Loan Details'!$C$19,K253&gt;='Loan Details'!$C$11),'Loan Details'!$C$9,0)+'Loan Details'!$C$12),0)</f>
        <v>0</v>
      </c>
      <c r="H253" s="63" t="n">
        <f aca="false">MAX(0,ROUND(C253-F253-G253,2))</f>
        <v>0</v>
      </c>
      <c r="I253" s="66" t="n">
        <f aca="false">SUM($E$7:E253)</f>
        <v>1953344.27</v>
      </c>
      <c r="J253" s="67" t="n">
        <f aca="false">1-H253/'Loan Details'!$C$5</f>
        <v>1</v>
      </c>
      <c r="K253" s="61" t="n">
        <f aca="false">INT((A253-1)/12)+1</f>
        <v>21</v>
      </c>
    </row>
    <row r="254" customFormat="false" ht="15" hidden="false" customHeight="false" outlineLevel="0" collapsed="false">
      <c r="A254" s="61" t="n">
        <v>248</v>
      </c>
      <c r="B254" s="62" t="str">
        <f aca="false">IF(C254&gt;0.005,EDATE('Loan Details'!$C$8,A254-1),"")</f>
        <v/>
      </c>
      <c r="C254" s="63" t="n">
        <f aca="false">H253</f>
        <v>0</v>
      </c>
      <c r="D254" s="64" t="n">
        <f aca="false">IF(C254&gt;0.005,MIN('Loan Details'!$C$18,ROUND(C254*(1+'Loan Details'!$C$17),2)),0)</f>
        <v>0</v>
      </c>
      <c r="E254" s="63" t="n">
        <f aca="false">IF(C254&gt;0.005,ROUND(C254*'Loan Details'!$C$17,2),0)</f>
        <v>0</v>
      </c>
      <c r="F254" s="63" t="n">
        <f aca="false">D254-E254</f>
        <v>0</v>
      </c>
      <c r="G254" s="65" t="n">
        <f aca="false">IF(C254&gt;0.005,MIN(MAX(0,C254-F254),SUMIF(Prepayments!$D$5:$D$34,A254,Prepayments!$C$5:$C$34)+IF(AND('Loan Details'!$C$9&gt;0,MONTH(B254)='Loan Details'!$C$19,K254&gt;='Loan Details'!$C$11),'Loan Details'!$C$9,0)+'Loan Details'!$C$12),0)</f>
        <v>0</v>
      </c>
      <c r="H254" s="63" t="n">
        <f aca="false">MAX(0,ROUND(C254-F254-G254,2))</f>
        <v>0</v>
      </c>
      <c r="I254" s="66" t="n">
        <f aca="false">SUM($E$7:E254)</f>
        <v>1953344.27</v>
      </c>
      <c r="J254" s="67" t="n">
        <f aca="false">1-H254/'Loan Details'!$C$5</f>
        <v>1</v>
      </c>
      <c r="K254" s="61" t="n">
        <f aca="false">INT((A254-1)/12)+1</f>
        <v>21</v>
      </c>
    </row>
    <row r="255" customFormat="false" ht="15" hidden="false" customHeight="false" outlineLevel="0" collapsed="false">
      <c r="A255" s="61" t="n">
        <v>249</v>
      </c>
      <c r="B255" s="62" t="str">
        <f aca="false">IF(C255&gt;0.005,EDATE('Loan Details'!$C$8,A255-1),"")</f>
        <v/>
      </c>
      <c r="C255" s="63" t="n">
        <f aca="false">H254</f>
        <v>0</v>
      </c>
      <c r="D255" s="64" t="n">
        <f aca="false">IF(C255&gt;0.005,MIN('Loan Details'!$C$18,ROUND(C255*(1+'Loan Details'!$C$17),2)),0)</f>
        <v>0</v>
      </c>
      <c r="E255" s="63" t="n">
        <f aca="false">IF(C255&gt;0.005,ROUND(C255*'Loan Details'!$C$17,2),0)</f>
        <v>0</v>
      </c>
      <c r="F255" s="63" t="n">
        <f aca="false">D255-E255</f>
        <v>0</v>
      </c>
      <c r="G255" s="65" t="n">
        <f aca="false">IF(C255&gt;0.005,MIN(MAX(0,C255-F255),SUMIF(Prepayments!$D$5:$D$34,A255,Prepayments!$C$5:$C$34)+IF(AND('Loan Details'!$C$9&gt;0,MONTH(B255)='Loan Details'!$C$19,K255&gt;='Loan Details'!$C$11),'Loan Details'!$C$9,0)+'Loan Details'!$C$12),0)</f>
        <v>0</v>
      </c>
      <c r="H255" s="63" t="n">
        <f aca="false">MAX(0,ROUND(C255-F255-G255,2))</f>
        <v>0</v>
      </c>
      <c r="I255" s="66" t="n">
        <f aca="false">SUM($E$7:E255)</f>
        <v>1953344.27</v>
      </c>
      <c r="J255" s="67" t="n">
        <f aca="false">1-H255/'Loan Details'!$C$5</f>
        <v>1</v>
      </c>
      <c r="K255" s="61" t="n">
        <f aca="false">INT((A255-1)/12)+1</f>
        <v>21</v>
      </c>
    </row>
    <row r="256" customFormat="false" ht="15" hidden="false" customHeight="false" outlineLevel="0" collapsed="false">
      <c r="A256" s="61" t="n">
        <v>250</v>
      </c>
      <c r="B256" s="62" t="str">
        <f aca="false">IF(C256&gt;0.005,EDATE('Loan Details'!$C$8,A256-1),"")</f>
        <v/>
      </c>
      <c r="C256" s="63" t="n">
        <f aca="false">H255</f>
        <v>0</v>
      </c>
      <c r="D256" s="64" t="n">
        <f aca="false">IF(C256&gt;0.005,MIN('Loan Details'!$C$18,ROUND(C256*(1+'Loan Details'!$C$17),2)),0)</f>
        <v>0</v>
      </c>
      <c r="E256" s="63" t="n">
        <f aca="false">IF(C256&gt;0.005,ROUND(C256*'Loan Details'!$C$17,2),0)</f>
        <v>0</v>
      </c>
      <c r="F256" s="63" t="n">
        <f aca="false">D256-E256</f>
        <v>0</v>
      </c>
      <c r="G256" s="65" t="n">
        <f aca="false">IF(C256&gt;0.005,MIN(MAX(0,C256-F256),SUMIF(Prepayments!$D$5:$D$34,A256,Prepayments!$C$5:$C$34)+IF(AND('Loan Details'!$C$9&gt;0,MONTH(B256)='Loan Details'!$C$19,K256&gt;='Loan Details'!$C$11),'Loan Details'!$C$9,0)+'Loan Details'!$C$12),0)</f>
        <v>0</v>
      </c>
      <c r="H256" s="63" t="n">
        <f aca="false">MAX(0,ROUND(C256-F256-G256,2))</f>
        <v>0</v>
      </c>
      <c r="I256" s="66" t="n">
        <f aca="false">SUM($E$7:E256)</f>
        <v>1953344.27</v>
      </c>
      <c r="J256" s="67" t="n">
        <f aca="false">1-H256/'Loan Details'!$C$5</f>
        <v>1</v>
      </c>
      <c r="K256" s="61" t="n">
        <f aca="false">INT((A256-1)/12)+1</f>
        <v>21</v>
      </c>
    </row>
    <row r="257" customFormat="false" ht="15" hidden="false" customHeight="false" outlineLevel="0" collapsed="false">
      <c r="A257" s="61" t="n">
        <v>251</v>
      </c>
      <c r="B257" s="62" t="str">
        <f aca="false">IF(C257&gt;0.005,EDATE('Loan Details'!$C$8,A257-1),"")</f>
        <v/>
      </c>
      <c r="C257" s="63" t="n">
        <f aca="false">H256</f>
        <v>0</v>
      </c>
      <c r="D257" s="64" t="n">
        <f aca="false">IF(C257&gt;0.005,MIN('Loan Details'!$C$18,ROUND(C257*(1+'Loan Details'!$C$17),2)),0)</f>
        <v>0</v>
      </c>
      <c r="E257" s="63" t="n">
        <f aca="false">IF(C257&gt;0.005,ROUND(C257*'Loan Details'!$C$17,2),0)</f>
        <v>0</v>
      </c>
      <c r="F257" s="63" t="n">
        <f aca="false">D257-E257</f>
        <v>0</v>
      </c>
      <c r="G257" s="65" t="n">
        <f aca="false">IF(C257&gt;0.005,MIN(MAX(0,C257-F257),SUMIF(Prepayments!$D$5:$D$34,A257,Prepayments!$C$5:$C$34)+IF(AND('Loan Details'!$C$9&gt;0,MONTH(B257)='Loan Details'!$C$19,K257&gt;='Loan Details'!$C$11),'Loan Details'!$C$9,0)+'Loan Details'!$C$12),0)</f>
        <v>0</v>
      </c>
      <c r="H257" s="63" t="n">
        <f aca="false">MAX(0,ROUND(C257-F257-G257,2))</f>
        <v>0</v>
      </c>
      <c r="I257" s="66" t="n">
        <f aca="false">SUM($E$7:E257)</f>
        <v>1953344.27</v>
      </c>
      <c r="J257" s="67" t="n">
        <f aca="false">1-H257/'Loan Details'!$C$5</f>
        <v>1</v>
      </c>
      <c r="K257" s="61" t="n">
        <f aca="false">INT((A257-1)/12)+1</f>
        <v>21</v>
      </c>
    </row>
    <row r="258" customFormat="false" ht="15" hidden="false" customHeight="false" outlineLevel="0" collapsed="false">
      <c r="A258" s="61" t="n">
        <v>252</v>
      </c>
      <c r="B258" s="62" t="str">
        <f aca="false">IF(C258&gt;0.005,EDATE('Loan Details'!$C$8,A258-1),"")</f>
        <v/>
      </c>
      <c r="C258" s="63" t="n">
        <f aca="false">H257</f>
        <v>0</v>
      </c>
      <c r="D258" s="64" t="n">
        <f aca="false">IF(C258&gt;0.005,MIN('Loan Details'!$C$18,ROUND(C258*(1+'Loan Details'!$C$17),2)),0)</f>
        <v>0</v>
      </c>
      <c r="E258" s="63" t="n">
        <f aca="false">IF(C258&gt;0.005,ROUND(C258*'Loan Details'!$C$17,2),0)</f>
        <v>0</v>
      </c>
      <c r="F258" s="63" t="n">
        <f aca="false">D258-E258</f>
        <v>0</v>
      </c>
      <c r="G258" s="65" t="n">
        <f aca="false">IF(C258&gt;0.005,MIN(MAX(0,C258-F258),SUMIF(Prepayments!$D$5:$D$34,A258,Prepayments!$C$5:$C$34)+IF(AND('Loan Details'!$C$9&gt;0,MONTH(B258)='Loan Details'!$C$19,K258&gt;='Loan Details'!$C$11),'Loan Details'!$C$9,0)+'Loan Details'!$C$12),0)</f>
        <v>0</v>
      </c>
      <c r="H258" s="63" t="n">
        <f aca="false">MAX(0,ROUND(C258-F258-G258,2))</f>
        <v>0</v>
      </c>
      <c r="I258" s="66" t="n">
        <f aca="false">SUM($E$7:E258)</f>
        <v>1953344.27</v>
      </c>
      <c r="J258" s="67" t="n">
        <f aca="false">1-H258/'Loan Details'!$C$5</f>
        <v>1</v>
      </c>
      <c r="K258" s="61" t="n">
        <f aca="false">INT((A258-1)/12)+1</f>
        <v>21</v>
      </c>
    </row>
    <row r="259" customFormat="false" ht="15" hidden="false" customHeight="false" outlineLevel="0" collapsed="false">
      <c r="A259" s="61" t="n">
        <v>253</v>
      </c>
      <c r="B259" s="62" t="str">
        <f aca="false">IF(C259&gt;0.005,EDATE('Loan Details'!$C$8,A259-1),"")</f>
        <v/>
      </c>
      <c r="C259" s="63" t="n">
        <f aca="false">H258</f>
        <v>0</v>
      </c>
      <c r="D259" s="64" t="n">
        <f aca="false">IF(C259&gt;0.005,MIN('Loan Details'!$C$18,ROUND(C259*(1+'Loan Details'!$C$17),2)),0)</f>
        <v>0</v>
      </c>
      <c r="E259" s="63" t="n">
        <f aca="false">IF(C259&gt;0.005,ROUND(C259*'Loan Details'!$C$17,2),0)</f>
        <v>0</v>
      </c>
      <c r="F259" s="63" t="n">
        <f aca="false">D259-E259</f>
        <v>0</v>
      </c>
      <c r="G259" s="65" t="n">
        <f aca="false">IF(C259&gt;0.005,MIN(MAX(0,C259-F259),SUMIF(Prepayments!$D$5:$D$34,A259,Prepayments!$C$5:$C$34)+IF(AND('Loan Details'!$C$9&gt;0,MONTH(B259)='Loan Details'!$C$19,K259&gt;='Loan Details'!$C$11),'Loan Details'!$C$9,0)+'Loan Details'!$C$12),0)</f>
        <v>0</v>
      </c>
      <c r="H259" s="63" t="n">
        <f aca="false">MAX(0,ROUND(C259-F259-G259,2))</f>
        <v>0</v>
      </c>
      <c r="I259" s="66" t="n">
        <f aca="false">SUM($E$7:E259)</f>
        <v>1953344.27</v>
      </c>
      <c r="J259" s="67" t="n">
        <f aca="false">1-H259/'Loan Details'!$C$5</f>
        <v>1</v>
      </c>
      <c r="K259" s="61" t="n">
        <f aca="false">INT((A259-1)/12)+1</f>
        <v>22</v>
      </c>
    </row>
    <row r="260" customFormat="false" ht="15" hidden="false" customHeight="false" outlineLevel="0" collapsed="false">
      <c r="A260" s="61" t="n">
        <v>254</v>
      </c>
      <c r="B260" s="62" t="str">
        <f aca="false">IF(C260&gt;0.005,EDATE('Loan Details'!$C$8,A260-1),"")</f>
        <v/>
      </c>
      <c r="C260" s="63" t="n">
        <f aca="false">H259</f>
        <v>0</v>
      </c>
      <c r="D260" s="64" t="n">
        <f aca="false">IF(C260&gt;0.005,MIN('Loan Details'!$C$18,ROUND(C260*(1+'Loan Details'!$C$17),2)),0)</f>
        <v>0</v>
      </c>
      <c r="E260" s="63" t="n">
        <f aca="false">IF(C260&gt;0.005,ROUND(C260*'Loan Details'!$C$17,2),0)</f>
        <v>0</v>
      </c>
      <c r="F260" s="63" t="n">
        <f aca="false">D260-E260</f>
        <v>0</v>
      </c>
      <c r="G260" s="65" t="n">
        <f aca="false">IF(C260&gt;0.005,MIN(MAX(0,C260-F260),SUMIF(Prepayments!$D$5:$D$34,A260,Prepayments!$C$5:$C$34)+IF(AND('Loan Details'!$C$9&gt;0,MONTH(B260)='Loan Details'!$C$19,K260&gt;='Loan Details'!$C$11),'Loan Details'!$C$9,0)+'Loan Details'!$C$12),0)</f>
        <v>0</v>
      </c>
      <c r="H260" s="63" t="n">
        <f aca="false">MAX(0,ROUND(C260-F260-G260,2))</f>
        <v>0</v>
      </c>
      <c r="I260" s="66" t="n">
        <f aca="false">SUM($E$7:E260)</f>
        <v>1953344.27</v>
      </c>
      <c r="J260" s="67" t="n">
        <f aca="false">1-H260/'Loan Details'!$C$5</f>
        <v>1</v>
      </c>
      <c r="K260" s="61" t="n">
        <f aca="false">INT((A260-1)/12)+1</f>
        <v>22</v>
      </c>
    </row>
    <row r="261" customFormat="false" ht="15" hidden="false" customHeight="false" outlineLevel="0" collapsed="false">
      <c r="A261" s="61" t="n">
        <v>255</v>
      </c>
      <c r="B261" s="62" t="str">
        <f aca="false">IF(C261&gt;0.005,EDATE('Loan Details'!$C$8,A261-1),"")</f>
        <v/>
      </c>
      <c r="C261" s="63" t="n">
        <f aca="false">H260</f>
        <v>0</v>
      </c>
      <c r="D261" s="64" t="n">
        <f aca="false">IF(C261&gt;0.005,MIN('Loan Details'!$C$18,ROUND(C261*(1+'Loan Details'!$C$17),2)),0)</f>
        <v>0</v>
      </c>
      <c r="E261" s="63" t="n">
        <f aca="false">IF(C261&gt;0.005,ROUND(C261*'Loan Details'!$C$17,2),0)</f>
        <v>0</v>
      </c>
      <c r="F261" s="63" t="n">
        <f aca="false">D261-E261</f>
        <v>0</v>
      </c>
      <c r="G261" s="65" t="n">
        <f aca="false">IF(C261&gt;0.005,MIN(MAX(0,C261-F261),SUMIF(Prepayments!$D$5:$D$34,A261,Prepayments!$C$5:$C$34)+IF(AND('Loan Details'!$C$9&gt;0,MONTH(B261)='Loan Details'!$C$19,K261&gt;='Loan Details'!$C$11),'Loan Details'!$C$9,0)+'Loan Details'!$C$12),0)</f>
        <v>0</v>
      </c>
      <c r="H261" s="63" t="n">
        <f aca="false">MAX(0,ROUND(C261-F261-G261,2))</f>
        <v>0</v>
      </c>
      <c r="I261" s="66" t="n">
        <f aca="false">SUM($E$7:E261)</f>
        <v>1953344.27</v>
      </c>
      <c r="J261" s="67" t="n">
        <f aca="false">1-H261/'Loan Details'!$C$5</f>
        <v>1</v>
      </c>
      <c r="K261" s="61" t="n">
        <f aca="false">INT((A261-1)/12)+1</f>
        <v>22</v>
      </c>
    </row>
    <row r="262" customFormat="false" ht="15" hidden="false" customHeight="false" outlineLevel="0" collapsed="false">
      <c r="A262" s="61" t="n">
        <v>256</v>
      </c>
      <c r="B262" s="62" t="str">
        <f aca="false">IF(C262&gt;0.005,EDATE('Loan Details'!$C$8,A262-1),"")</f>
        <v/>
      </c>
      <c r="C262" s="63" t="n">
        <f aca="false">H261</f>
        <v>0</v>
      </c>
      <c r="D262" s="64" t="n">
        <f aca="false">IF(C262&gt;0.005,MIN('Loan Details'!$C$18,ROUND(C262*(1+'Loan Details'!$C$17),2)),0)</f>
        <v>0</v>
      </c>
      <c r="E262" s="63" t="n">
        <f aca="false">IF(C262&gt;0.005,ROUND(C262*'Loan Details'!$C$17,2),0)</f>
        <v>0</v>
      </c>
      <c r="F262" s="63" t="n">
        <f aca="false">D262-E262</f>
        <v>0</v>
      </c>
      <c r="G262" s="65" t="n">
        <f aca="false">IF(C262&gt;0.005,MIN(MAX(0,C262-F262),SUMIF(Prepayments!$D$5:$D$34,A262,Prepayments!$C$5:$C$34)+IF(AND('Loan Details'!$C$9&gt;0,MONTH(B262)='Loan Details'!$C$19,K262&gt;='Loan Details'!$C$11),'Loan Details'!$C$9,0)+'Loan Details'!$C$12),0)</f>
        <v>0</v>
      </c>
      <c r="H262" s="63" t="n">
        <f aca="false">MAX(0,ROUND(C262-F262-G262,2))</f>
        <v>0</v>
      </c>
      <c r="I262" s="66" t="n">
        <f aca="false">SUM($E$7:E262)</f>
        <v>1953344.27</v>
      </c>
      <c r="J262" s="67" t="n">
        <f aca="false">1-H262/'Loan Details'!$C$5</f>
        <v>1</v>
      </c>
      <c r="K262" s="61" t="n">
        <f aca="false">INT((A262-1)/12)+1</f>
        <v>22</v>
      </c>
    </row>
    <row r="263" customFormat="false" ht="15" hidden="false" customHeight="false" outlineLevel="0" collapsed="false">
      <c r="A263" s="61" t="n">
        <v>257</v>
      </c>
      <c r="B263" s="62" t="str">
        <f aca="false">IF(C263&gt;0.005,EDATE('Loan Details'!$C$8,A263-1),"")</f>
        <v/>
      </c>
      <c r="C263" s="63" t="n">
        <f aca="false">H262</f>
        <v>0</v>
      </c>
      <c r="D263" s="64" t="n">
        <f aca="false">IF(C263&gt;0.005,MIN('Loan Details'!$C$18,ROUND(C263*(1+'Loan Details'!$C$17),2)),0)</f>
        <v>0</v>
      </c>
      <c r="E263" s="63" t="n">
        <f aca="false">IF(C263&gt;0.005,ROUND(C263*'Loan Details'!$C$17,2),0)</f>
        <v>0</v>
      </c>
      <c r="F263" s="63" t="n">
        <f aca="false">D263-E263</f>
        <v>0</v>
      </c>
      <c r="G263" s="65" t="n">
        <f aca="false">IF(C263&gt;0.005,MIN(MAX(0,C263-F263),SUMIF(Prepayments!$D$5:$D$34,A263,Prepayments!$C$5:$C$34)+IF(AND('Loan Details'!$C$9&gt;0,MONTH(B263)='Loan Details'!$C$19,K263&gt;='Loan Details'!$C$11),'Loan Details'!$C$9,0)+'Loan Details'!$C$12),0)</f>
        <v>0</v>
      </c>
      <c r="H263" s="63" t="n">
        <f aca="false">MAX(0,ROUND(C263-F263-G263,2))</f>
        <v>0</v>
      </c>
      <c r="I263" s="66" t="n">
        <f aca="false">SUM($E$7:E263)</f>
        <v>1953344.27</v>
      </c>
      <c r="J263" s="67" t="n">
        <f aca="false">1-H263/'Loan Details'!$C$5</f>
        <v>1</v>
      </c>
      <c r="K263" s="61" t="n">
        <f aca="false">INT((A263-1)/12)+1</f>
        <v>22</v>
      </c>
    </row>
    <row r="264" customFormat="false" ht="15" hidden="false" customHeight="false" outlineLevel="0" collapsed="false">
      <c r="A264" s="61" t="n">
        <v>258</v>
      </c>
      <c r="B264" s="62" t="str">
        <f aca="false">IF(C264&gt;0.005,EDATE('Loan Details'!$C$8,A264-1),"")</f>
        <v/>
      </c>
      <c r="C264" s="63" t="n">
        <f aca="false">H263</f>
        <v>0</v>
      </c>
      <c r="D264" s="64" t="n">
        <f aca="false">IF(C264&gt;0.005,MIN('Loan Details'!$C$18,ROUND(C264*(1+'Loan Details'!$C$17),2)),0)</f>
        <v>0</v>
      </c>
      <c r="E264" s="63" t="n">
        <f aca="false">IF(C264&gt;0.005,ROUND(C264*'Loan Details'!$C$17,2),0)</f>
        <v>0</v>
      </c>
      <c r="F264" s="63" t="n">
        <f aca="false">D264-E264</f>
        <v>0</v>
      </c>
      <c r="G264" s="65" t="n">
        <f aca="false">IF(C264&gt;0.005,MIN(MAX(0,C264-F264),SUMIF(Prepayments!$D$5:$D$34,A264,Prepayments!$C$5:$C$34)+IF(AND('Loan Details'!$C$9&gt;0,MONTH(B264)='Loan Details'!$C$19,K264&gt;='Loan Details'!$C$11),'Loan Details'!$C$9,0)+'Loan Details'!$C$12),0)</f>
        <v>0</v>
      </c>
      <c r="H264" s="63" t="n">
        <f aca="false">MAX(0,ROUND(C264-F264-G264,2))</f>
        <v>0</v>
      </c>
      <c r="I264" s="66" t="n">
        <f aca="false">SUM($E$7:E264)</f>
        <v>1953344.27</v>
      </c>
      <c r="J264" s="67" t="n">
        <f aca="false">1-H264/'Loan Details'!$C$5</f>
        <v>1</v>
      </c>
      <c r="K264" s="61" t="n">
        <f aca="false">INT((A264-1)/12)+1</f>
        <v>22</v>
      </c>
    </row>
    <row r="265" customFormat="false" ht="15" hidden="false" customHeight="false" outlineLevel="0" collapsed="false">
      <c r="A265" s="61" t="n">
        <v>259</v>
      </c>
      <c r="B265" s="62" t="str">
        <f aca="false">IF(C265&gt;0.005,EDATE('Loan Details'!$C$8,A265-1),"")</f>
        <v/>
      </c>
      <c r="C265" s="63" t="n">
        <f aca="false">H264</f>
        <v>0</v>
      </c>
      <c r="D265" s="64" t="n">
        <f aca="false">IF(C265&gt;0.005,MIN('Loan Details'!$C$18,ROUND(C265*(1+'Loan Details'!$C$17),2)),0)</f>
        <v>0</v>
      </c>
      <c r="E265" s="63" t="n">
        <f aca="false">IF(C265&gt;0.005,ROUND(C265*'Loan Details'!$C$17,2),0)</f>
        <v>0</v>
      </c>
      <c r="F265" s="63" t="n">
        <f aca="false">D265-E265</f>
        <v>0</v>
      </c>
      <c r="G265" s="65" t="n">
        <f aca="false">IF(C265&gt;0.005,MIN(MAX(0,C265-F265),SUMIF(Prepayments!$D$5:$D$34,A265,Prepayments!$C$5:$C$34)+IF(AND('Loan Details'!$C$9&gt;0,MONTH(B265)='Loan Details'!$C$19,K265&gt;='Loan Details'!$C$11),'Loan Details'!$C$9,0)+'Loan Details'!$C$12),0)</f>
        <v>0</v>
      </c>
      <c r="H265" s="63" t="n">
        <f aca="false">MAX(0,ROUND(C265-F265-G265,2))</f>
        <v>0</v>
      </c>
      <c r="I265" s="66" t="n">
        <f aca="false">SUM($E$7:E265)</f>
        <v>1953344.27</v>
      </c>
      <c r="J265" s="67" t="n">
        <f aca="false">1-H265/'Loan Details'!$C$5</f>
        <v>1</v>
      </c>
      <c r="K265" s="61" t="n">
        <f aca="false">INT((A265-1)/12)+1</f>
        <v>22</v>
      </c>
    </row>
    <row r="266" customFormat="false" ht="15" hidden="false" customHeight="false" outlineLevel="0" collapsed="false">
      <c r="A266" s="61" t="n">
        <v>260</v>
      </c>
      <c r="B266" s="62" t="str">
        <f aca="false">IF(C266&gt;0.005,EDATE('Loan Details'!$C$8,A266-1),"")</f>
        <v/>
      </c>
      <c r="C266" s="63" t="n">
        <f aca="false">H265</f>
        <v>0</v>
      </c>
      <c r="D266" s="64" t="n">
        <f aca="false">IF(C266&gt;0.005,MIN('Loan Details'!$C$18,ROUND(C266*(1+'Loan Details'!$C$17),2)),0)</f>
        <v>0</v>
      </c>
      <c r="E266" s="63" t="n">
        <f aca="false">IF(C266&gt;0.005,ROUND(C266*'Loan Details'!$C$17,2),0)</f>
        <v>0</v>
      </c>
      <c r="F266" s="63" t="n">
        <f aca="false">D266-E266</f>
        <v>0</v>
      </c>
      <c r="G266" s="65" t="n">
        <f aca="false">IF(C266&gt;0.005,MIN(MAX(0,C266-F266),SUMIF(Prepayments!$D$5:$D$34,A266,Prepayments!$C$5:$C$34)+IF(AND('Loan Details'!$C$9&gt;0,MONTH(B266)='Loan Details'!$C$19,K266&gt;='Loan Details'!$C$11),'Loan Details'!$C$9,0)+'Loan Details'!$C$12),0)</f>
        <v>0</v>
      </c>
      <c r="H266" s="63" t="n">
        <f aca="false">MAX(0,ROUND(C266-F266-G266,2))</f>
        <v>0</v>
      </c>
      <c r="I266" s="66" t="n">
        <f aca="false">SUM($E$7:E266)</f>
        <v>1953344.27</v>
      </c>
      <c r="J266" s="67" t="n">
        <f aca="false">1-H266/'Loan Details'!$C$5</f>
        <v>1</v>
      </c>
      <c r="K266" s="61" t="n">
        <f aca="false">INT((A266-1)/12)+1</f>
        <v>22</v>
      </c>
    </row>
    <row r="267" customFormat="false" ht="15" hidden="false" customHeight="false" outlineLevel="0" collapsed="false">
      <c r="A267" s="61" t="n">
        <v>261</v>
      </c>
      <c r="B267" s="62" t="str">
        <f aca="false">IF(C267&gt;0.005,EDATE('Loan Details'!$C$8,A267-1),"")</f>
        <v/>
      </c>
      <c r="C267" s="63" t="n">
        <f aca="false">H266</f>
        <v>0</v>
      </c>
      <c r="D267" s="64" t="n">
        <f aca="false">IF(C267&gt;0.005,MIN('Loan Details'!$C$18,ROUND(C267*(1+'Loan Details'!$C$17),2)),0)</f>
        <v>0</v>
      </c>
      <c r="E267" s="63" t="n">
        <f aca="false">IF(C267&gt;0.005,ROUND(C267*'Loan Details'!$C$17,2),0)</f>
        <v>0</v>
      </c>
      <c r="F267" s="63" t="n">
        <f aca="false">D267-E267</f>
        <v>0</v>
      </c>
      <c r="G267" s="65" t="n">
        <f aca="false">IF(C267&gt;0.005,MIN(MAX(0,C267-F267),SUMIF(Prepayments!$D$5:$D$34,A267,Prepayments!$C$5:$C$34)+IF(AND('Loan Details'!$C$9&gt;0,MONTH(B267)='Loan Details'!$C$19,K267&gt;='Loan Details'!$C$11),'Loan Details'!$C$9,0)+'Loan Details'!$C$12),0)</f>
        <v>0</v>
      </c>
      <c r="H267" s="63" t="n">
        <f aca="false">MAX(0,ROUND(C267-F267-G267,2))</f>
        <v>0</v>
      </c>
      <c r="I267" s="66" t="n">
        <f aca="false">SUM($E$7:E267)</f>
        <v>1953344.27</v>
      </c>
      <c r="J267" s="67" t="n">
        <f aca="false">1-H267/'Loan Details'!$C$5</f>
        <v>1</v>
      </c>
      <c r="K267" s="61" t="n">
        <f aca="false">INT((A267-1)/12)+1</f>
        <v>22</v>
      </c>
    </row>
    <row r="268" customFormat="false" ht="15" hidden="false" customHeight="false" outlineLevel="0" collapsed="false">
      <c r="A268" s="61" t="n">
        <v>262</v>
      </c>
      <c r="B268" s="62" t="str">
        <f aca="false">IF(C268&gt;0.005,EDATE('Loan Details'!$C$8,A268-1),"")</f>
        <v/>
      </c>
      <c r="C268" s="63" t="n">
        <f aca="false">H267</f>
        <v>0</v>
      </c>
      <c r="D268" s="64" t="n">
        <f aca="false">IF(C268&gt;0.005,MIN('Loan Details'!$C$18,ROUND(C268*(1+'Loan Details'!$C$17),2)),0)</f>
        <v>0</v>
      </c>
      <c r="E268" s="63" t="n">
        <f aca="false">IF(C268&gt;0.005,ROUND(C268*'Loan Details'!$C$17,2),0)</f>
        <v>0</v>
      </c>
      <c r="F268" s="63" t="n">
        <f aca="false">D268-E268</f>
        <v>0</v>
      </c>
      <c r="G268" s="65" t="n">
        <f aca="false">IF(C268&gt;0.005,MIN(MAX(0,C268-F268),SUMIF(Prepayments!$D$5:$D$34,A268,Prepayments!$C$5:$C$34)+IF(AND('Loan Details'!$C$9&gt;0,MONTH(B268)='Loan Details'!$C$19,K268&gt;='Loan Details'!$C$11),'Loan Details'!$C$9,0)+'Loan Details'!$C$12),0)</f>
        <v>0</v>
      </c>
      <c r="H268" s="63" t="n">
        <f aca="false">MAX(0,ROUND(C268-F268-G268,2))</f>
        <v>0</v>
      </c>
      <c r="I268" s="66" t="n">
        <f aca="false">SUM($E$7:E268)</f>
        <v>1953344.27</v>
      </c>
      <c r="J268" s="67" t="n">
        <f aca="false">1-H268/'Loan Details'!$C$5</f>
        <v>1</v>
      </c>
      <c r="K268" s="61" t="n">
        <f aca="false">INT((A268-1)/12)+1</f>
        <v>22</v>
      </c>
    </row>
    <row r="269" customFormat="false" ht="15" hidden="false" customHeight="false" outlineLevel="0" collapsed="false">
      <c r="A269" s="61" t="n">
        <v>263</v>
      </c>
      <c r="B269" s="62" t="str">
        <f aca="false">IF(C269&gt;0.005,EDATE('Loan Details'!$C$8,A269-1),"")</f>
        <v/>
      </c>
      <c r="C269" s="63" t="n">
        <f aca="false">H268</f>
        <v>0</v>
      </c>
      <c r="D269" s="64" t="n">
        <f aca="false">IF(C269&gt;0.005,MIN('Loan Details'!$C$18,ROUND(C269*(1+'Loan Details'!$C$17),2)),0)</f>
        <v>0</v>
      </c>
      <c r="E269" s="63" t="n">
        <f aca="false">IF(C269&gt;0.005,ROUND(C269*'Loan Details'!$C$17,2),0)</f>
        <v>0</v>
      </c>
      <c r="F269" s="63" t="n">
        <f aca="false">D269-E269</f>
        <v>0</v>
      </c>
      <c r="G269" s="65" t="n">
        <f aca="false">IF(C269&gt;0.005,MIN(MAX(0,C269-F269),SUMIF(Prepayments!$D$5:$D$34,A269,Prepayments!$C$5:$C$34)+IF(AND('Loan Details'!$C$9&gt;0,MONTH(B269)='Loan Details'!$C$19,K269&gt;='Loan Details'!$C$11),'Loan Details'!$C$9,0)+'Loan Details'!$C$12),0)</f>
        <v>0</v>
      </c>
      <c r="H269" s="63" t="n">
        <f aca="false">MAX(0,ROUND(C269-F269-G269,2))</f>
        <v>0</v>
      </c>
      <c r="I269" s="66" t="n">
        <f aca="false">SUM($E$7:E269)</f>
        <v>1953344.27</v>
      </c>
      <c r="J269" s="67" t="n">
        <f aca="false">1-H269/'Loan Details'!$C$5</f>
        <v>1</v>
      </c>
      <c r="K269" s="61" t="n">
        <f aca="false">INT((A269-1)/12)+1</f>
        <v>22</v>
      </c>
    </row>
    <row r="270" customFormat="false" ht="15" hidden="false" customHeight="false" outlineLevel="0" collapsed="false">
      <c r="A270" s="61" t="n">
        <v>264</v>
      </c>
      <c r="B270" s="62" t="str">
        <f aca="false">IF(C270&gt;0.005,EDATE('Loan Details'!$C$8,A270-1),"")</f>
        <v/>
      </c>
      <c r="C270" s="63" t="n">
        <f aca="false">H269</f>
        <v>0</v>
      </c>
      <c r="D270" s="64" t="n">
        <f aca="false">IF(C270&gt;0.005,MIN('Loan Details'!$C$18,ROUND(C270*(1+'Loan Details'!$C$17),2)),0)</f>
        <v>0</v>
      </c>
      <c r="E270" s="63" t="n">
        <f aca="false">IF(C270&gt;0.005,ROUND(C270*'Loan Details'!$C$17,2),0)</f>
        <v>0</v>
      </c>
      <c r="F270" s="63" t="n">
        <f aca="false">D270-E270</f>
        <v>0</v>
      </c>
      <c r="G270" s="65" t="n">
        <f aca="false">IF(C270&gt;0.005,MIN(MAX(0,C270-F270),SUMIF(Prepayments!$D$5:$D$34,A270,Prepayments!$C$5:$C$34)+IF(AND('Loan Details'!$C$9&gt;0,MONTH(B270)='Loan Details'!$C$19,K270&gt;='Loan Details'!$C$11),'Loan Details'!$C$9,0)+'Loan Details'!$C$12),0)</f>
        <v>0</v>
      </c>
      <c r="H270" s="63" t="n">
        <f aca="false">MAX(0,ROUND(C270-F270-G270,2))</f>
        <v>0</v>
      </c>
      <c r="I270" s="66" t="n">
        <f aca="false">SUM($E$7:E270)</f>
        <v>1953344.27</v>
      </c>
      <c r="J270" s="67" t="n">
        <f aca="false">1-H270/'Loan Details'!$C$5</f>
        <v>1</v>
      </c>
      <c r="K270" s="61" t="n">
        <f aca="false">INT((A270-1)/12)+1</f>
        <v>22</v>
      </c>
    </row>
    <row r="271" customFormat="false" ht="15" hidden="false" customHeight="false" outlineLevel="0" collapsed="false">
      <c r="A271" s="61" t="n">
        <v>265</v>
      </c>
      <c r="B271" s="62" t="str">
        <f aca="false">IF(C271&gt;0.005,EDATE('Loan Details'!$C$8,A271-1),"")</f>
        <v/>
      </c>
      <c r="C271" s="63" t="n">
        <f aca="false">H270</f>
        <v>0</v>
      </c>
      <c r="D271" s="64" t="n">
        <f aca="false">IF(C271&gt;0.005,MIN('Loan Details'!$C$18,ROUND(C271*(1+'Loan Details'!$C$17),2)),0)</f>
        <v>0</v>
      </c>
      <c r="E271" s="63" t="n">
        <f aca="false">IF(C271&gt;0.005,ROUND(C271*'Loan Details'!$C$17,2),0)</f>
        <v>0</v>
      </c>
      <c r="F271" s="63" t="n">
        <f aca="false">D271-E271</f>
        <v>0</v>
      </c>
      <c r="G271" s="65" t="n">
        <f aca="false">IF(C271&gt;0.005,MIN(MAX(0,C271-F271),SUMIF(Prepayments!$D$5:$D$34,A271,Prepayments!$C$5:$C$34)+IF(AND('Loan Details'!$C$9&gt;0,MONTH(B271)='Loan Details'!$C$19,K271&gt;='Loan Details'!$C$11),'Loan Details'!$C$9,0)+'Loan Details'!$C$12),0)</f>
        <v>0</v>
      </c>
      <c r="H271" s="63" t="n">
        <f aca="false">MAX(0,ROUND(C271-F271-G271,2))</f>
        <v>0</v>
      </c>
      <c r="I271" s="66" t="n">
        <f aca="false">SUM($E$7:E271)</f>
        <v>1953344.27</v>
      </c>
      <c r="J271" s="67" t="n">
        <f aca="false">1-H271/'Loan Details'!$C$5</f>
        <v>1</v>
      </c>
      <c r="K271" s="61" t="n">
        <f aca="false">INT((A271-1)/12)+1</f>
        <v>23</v>
      </c>
    </row>
    <row r="272" customFormat="false" ht="15" hidden="false" customHeight="false" outlineLevel="0" collapsed="false">
      <c r="A272" s="61" t="n">
        <v>266</v>
      </c>
      <c r="B272" s="62" t="str">
        <f aca="false">IF(C272&gt;0.005,EDATE('Loan Details'!$C$8,A272-1),"")</f>
        <v/>
      </c>
      <c r="C272" s="63" t="n">
        <f aca="false">H271</f>
        <v>0</v>
      </c>
      <c r="D272" s="64" t="n">
        <f aca="false">IF(C272&gt;0.005,MIN('Loan Details'!$C$18,ROUND(C272*(1+'Loan Details'!$C$17),2)),0)</f>
        <v>0</v>
      </c>
      <c r="E272" s="63" t="n">
        <f aca="false">IF(C272&gt;0.005,ROUND(C272*'Loan Details'!$C$17,2),0)</f>
        <v>0</v>
      </c>
      <c r="F272" s="63" t="n">
        <f aca="false">D272-E272</f>
        <v>0</v>
      </c>
      <c r="G272" s="65" t="n">
        <f aca="false">IF(C272&gt;0.005,MIN(MAX(0,C272-F272),SUMIF(Prepayments!$D$5:$D$34,A272,Prepayments!$C$5:$C$34)+IF(AND('Loan Details'!$C$9&gt;0,MONTH(B272)='Loan Details'!$C$19,K272&gt;='Loan Details'!$C$11),'Loan Details'!$C$9,0)+'Loan Details'!$C$12),0)</f>
        <v>0</v>
      </c>
      <c r="H272" s="63" t="n">
        <f aca="false">MAX(0,ROUND(C272-F272-G272,2))</f>
        <v>0</v>
      </c>
      <c r="I272" s="66" t="n">
        <f aca="false">SUM($E$7:E272)</f>
        <v>1953344.27</v>
      </c>
      <c r="J272" s="67" t="n">
        <f aca="false">1-H272/'Loan Details'!$C$5</f>
        <v>1</v>
      </c>
      <c r="K272" s="61" t="n">
        <f aca="false">INT((A272-1)/12)+1</f>
        <v>23</v>
      </c>
    </row>
    <row r="273" customFormat="false" ht="15" hidden="false" customHeight="false" outlineLevel="0" collapsed="false">
      <c r="A273" s="61" t="n">
        <v>267</v>
      </c>
      <c r="B273" s="62" t="str">
        <f aca="false">IF(C273&gt;0.005,EDATE('Loan Details'!$C$8,A273-1),"")</f>
        <v/>
      </c>
      <c r="C273" s="63" t="n">
        <f aca="false">H272</f>
        <v>0</v>
      </c>
      <c r="D273" s="64" t="n">
        <f aca="false">IF(C273&gt;0.005,MIN('Loan Details'!$C$18,ROUND(C273*(1+'Loan Details'!$C$17),2)),0)</f>
        <v>0</v>
      </c>
      <c r="E273" s="63" t="n">
        <f aca="false">IF(C273&gt;0.005,ROUND(C273*'Loan Details'!$C$17,2),0)</f>
        <v>0</v>
      </c>
      <c r="F273" s="63" t="n">
        <f aca="false">D273-E273</f>
        <v>0</v>
      </c>
      <c r="G273" s="65" t="n">
        <f aca="false">IF(C273&gt;0.005,MIN(MAX(0,C273-F273),SUMIF(Prepayments!$D$5:$D$34,A273,Prepayments!$C$5:$C$34)+IF(AND('Loan Details'!$C$9&gt;0,MONTH(B273)='Loan Details'!$C$19,K273&gt;='Loan Details'!$C$11),'Loan Details'!$C$9,0)+'Loan Details'!$C$12),0)</f>
        <v>0</v>
      </c>
      <c r="H273" s="63" t="n">
        <f aca="false">MAX(0,ROUND(C273-F273-G273,2))</f>
        <v>0</v>
      </c>
      <c r="I273" s="66" t="n">
        <f aca="false">SUM($E$7:E273)</f>
        <v>1953344.27</v>
      </c>
      <c r="J273" s="67" t="n">
        <f aca="false">1-H273/'Loan Details'!$C$5</f>
        <v>1</v>
      </c>
      <c r="K273" s="61" t="n">
        <f aca="false">INT((A273-1)/12)+1</f>
        <v>23</v>
      </c>
    </row>
    <row r="274" customFormat="false" ht="15" hidden="false" customHeight="false" outlineLevel="0" collapsed="false">
      <c r="A274" s="61" t="n">
        <v>268</v>
      </c>
      <c r="B274" s="62" t="str">
        <f aca="false">IF(C274&gt;0.005,EDATE('Loan Details'!$C$8,A274-1),"")</f>
        <v/>
      </c>
      <c r="C274" s="63" t="n">
        <f aca="false">H273</f>
        <v>0</v>
      </c>
      <c r="D274" s="64" t="n">
        <f aca="false">IF(C274&gt;0.005,MIN('Loan Details'!$C$18,ROUND(C274*(1+'Loan Details'!$C$17),2)),0)</f>
        <v>0</v>
      </c>
      <c r="E274" s="63" t="n">
        <f aca="false">IF(C274&gt;0.005,ROUND(C274*'Loan Details'!$C$17,2),0)</f>
        <v>0</v>
      </c>
      <c r="F274" s="63" t="n">
        <f aca="false">D274-E274</f>
        <v>0</v>
      </c>
      <c r="G274" s="65" t="n">
        <f aca="false">IF(C274&gt;0.005,MIN(MAX(0,C274-F274),SUMIF(Prepayments!$D$5:$D$34,A274,Prepayments!$C$5:$C$34)+IF(AND('Loan Details'!$C$9&gt;0,MONTH(B274)='Loan Details'!$C$19,K274&gt;='Loan Details'!$C$11),'Loan Details'!$C$9,0)+'Loan Details'!$C$12),0)</f>
        <v>0</v>
      </c>
      <c r="H274" s="63" t="n">
        <f aca="false">MAX(0,ROUND(C274-F274-G274,2))</f>
        <v>0</v>
      </c>
      <c r="I274" s="66" t="n">
        <f aca="false">SUM($E$7:E274)</f>
        <v>1953344.27</v>
      </c>
      <c r="J274" s="67" t="n">
        <f aca="false">1-H274/'Loan Details'!$C$5</f>
        <v>1</v>
      </c>
      <c r="K274" s="61" t="n">
        <f aca="false">INT((A274-1)/12)+1</f>
        <v>23</v>
      </c>
    </row>
    <row r="275" customFormat="false" ht="15" hidden="false" customHeight="false" outlineLevel="0" collapsed="false">
      <c r="A275" s="61" t="n">
        <v>269</v>
      </c>
      <c r="B275" s="62" t="str">
        <f aca="false">IF(C275&gt;0.005,EDATE('Loan Details'!$C$8,A275-1),"")</f>
        <v/>
      </c>
      <c r="C275" s="63" t="n">
        <f aca="false">H274</f>
        <v>0</v>
      </c>
      <c r="D275" s="64" t="n">
        <f aca="false">IF(C275&gt;0.005,MIN('Loan Details'!$C$18,ROUND(C275*(1+'Loan Details'!$C$17),2)),0)</f>
        <v>0</v>
      </c>
      <c r="E275" s="63" t="n">
        <f aca="false">IF(C275&gt;0.005,ROUND(C275*'Loan Details'!$C$17,2),0)</f>
        <v>0</v>
      </c>
      <c r="F275" s="63" t="n">
        <f aca="false">D275-E275</f>
        <v>0</v>
      </c>
      <c r="G275" s="65" t="n">
        <f aca="false">IF(C275&gt;0.005,MIN(MAX(0,C275-F275),SUMIF(Prepayments!$D$5:$D$34,A275,Prepayments!$C$5:$C$34)+IF(AND('Loan Details'!$C$9&gt;0,MONTH(B275)='Loan Details'!$C$19,K275&gt;='Loan Details'!$C$11),'Loan Details'!$C$9,0)+'Loan Details'!$C$12),0)</f>
        <v>0</v>
      </c>
      <c r="H275" s="63" t="n">
        <f aca="false">MAX(0,ROUND(C275-F275-G275,2))</f>
        <v>0</v>
      </c>
      <c r="I275" s="66" t="n">
        <f aca="false">SUM($E$7:E275)</f>
        <v>1953344.27</v>
      </c>
      <c r="J275" s="67" t="n">
        <f aca="false">1-H275/'Loan Details'!$C$5</f>
        <v>1</v>
      </c>
      <c r="K275" s="61" t="n">
        <f aca="false">INT((A275-1)/12)+1</f>
        <v>23</v>
      </c>
    </row>
    <row r="276" customFormat="false" ht="15" hidden="false" customHeight="false" outlineLevel="0" collapsed="false">
      <c r="A276" s="61" t="n">
        <v>270</v>
      </c>
      <c r="B276" s="62" t="str">
        <f aca="false">IF(C276&gt;0.005,EDATE('Loan Details'!$C$8,A276-1),"")</f>
        <v/>
      </c>
      <c r="C276" s="63" t="n">
        <f aca="false">H275</f>
        <v>0</v>
      </c>
      <c r="D276" s="64" t="n">
        <f aca="false">IF(C276&gt;0.005,MIN('Loan Details'!$C$18,ROUND(C276*(1+'Loan Details'!$C$17),2)),0)</f>
        <v>0</v>
      </c>
      <c r="E276" s="63" t="n">
        <f aca="false">IF(C276&gt;0.005,ROUND(C276*'Loan Details'!$C$17,2),0)</f>
        <v>0</v>
      </c>
      <c r="F276" s="63" t="n">
        <f aca="false">D276-E276</f>
        <v>0</v>
      </c>
      <c r="G276" s="65" t="n">
        <f aca="false">IF(C276&gt;0.005,MIN(MAX(0,C276-F276),SUMIF(Prepayments!$D$5:$D$34,A276,Prepayments!$C$5:$C$34)+IF(AND('Loan Details'!$C$9&gt;0,MONTH(B276)='Loan Details'!$C$19,K276&gt;='Loan Details'!$C$11),'Loan Details'!$C$9,0)+'Loan Details'!$C$12),0)</f>
        <v>0</v>
      </c>
      <c r="H276" s="63" t="n">
        <f aca="false">MAX(0,ROUND(C276-F276-G276,2))</f>
        <v>0</v>
      </c>
      <c r="I276" s="66" t="n">
        <f aca="false">SUM($E$7:E276)</f>
        <v>1953344.27</v>
      </c>
      <c r="J276" s="67" t="n">
        <f aca="false">1-H276/'Loan Details'!$C$5</f>
        <v>1</v>
      </c>
      <c r="K276" s="61" t="n">
        <f aca="false">INT((A276-1)/12)+1</f>
        <v>23</v>
      </c>
    </row>
    <row r="277" customFormat="false" ht="15" hidden="false" customHeight="false" outlineLevel="0" collapsed="false">
      <c r="A277" s="61" t="n">
        <v>271</v>
      </c>
      <c r="B277" s="62" t="str">
        <f aca="false">IF(C277&gt;0.005,EDATE('Loan Details'!$C$8,A277-1),"")</f>
        <v/>
      </c>
      <c r="C277" s="63" t="n">
        <f aca="false">H276</f>
        <v>0</v>
      </c>
      <c r="D277" s="64" t="n">
        <f aca="false">IF(C277&gt;0.005,MIN('Loan Details'!$C$18,ROUND(C277*(1+'Loan Details'!$C$17),2)),0)</f>
        <v>0</v>
      </c>
      <c r="E277" s="63" t="n">
        <f aca="false">IF(C277&gt;0.005,ROUND(C277*'Loan Details'!$C$17,2),0)</f>
        <v>0</v>
      </c>
      <c r="F277" s="63" t="n">
        <f aca="false">D277-E277</f>
        <v>0</v>
      </c>
      <c r="G277" s="65" t="n">
        <f aca="false">IF(C277&gt;0.005,MIN(MAX(0,C277-F277),SUMIF(Prepayments!$D$5:$D$34,A277,Prepayments!$C$5:$C$34)+IF(AND('Loan Details'!$C$9&gt;0,MONTH(B277)='Loan Details'!$C$19,K277&gt;='Loan Details'!$C$11),'Loan Details'!$C$9,0)+'Loan Details'!$C$12),0)</f>
        <v>0</v>
      </c>
      <c r="H277" s="63" t="n">
        <f aca="false">MAX(0,ROUND(C277-F277-G277,2))</f>
        <v>0</v>
      </c>
      <c r="I277" s="66" t="n">
        <f aca="false">SUM($E$7:E277)</f>
        <v>1953344.27</v>
      </c>
      <c r="J277" s="67" t="n">
        <f aca="false">1-H277/'Loan Details'!$C$5</f>
        <v>1</v>
      </c>
      <c r="K277" s="61" t="n">
        <f aca="false">INT((A277-1)/12)+1</f>
        <v>23</v>
      </c>
    </row>
    <row r="278" customFormat="false" ht="15" hidden="false" customHeight="false" outlineLevel="0" collapsed="false">
      <c r="A278" s="61" t="n">
        <v>272</v>
      </c>
      <c r="B278" s="62" t="str">
        <f aca="false">IF(C278&gt;0.005,EDATE('Loan Details'!$C$8,A278-1),"")</f>
        <v/>
      </c>
      <c r="C278" s="63" t="n">
        <f aca="false">H277</f>
        <v>0</v>
      </c>
      <c r="D278" s="64" t="n">
        <f aca="false">IF(C278&gt;0.005,MIN('Loan Details'!$C$18,ROUND(C278*(1+'Loan Details'!$C$17),2)),0)</f>
        <v>0</v>
      </c>
      <c r="E278" s="63" t="n">
        <f aca="false">IF(C278&gt;0.005,ROUND(C278*'Loan Details'!$C$17,2),0)</f>
        <v>0</v>
      </c>
      <c r="F278" s="63" t="n">
        <f aca="false">D278-E278</f>
        <v>0</v>
      </c>
      <c r="G278" s="65" t="n">
        <f aca="false">IF(C278&gt;0.005,MIN(MAX(0,C278-F278),SUMIF(Prepayments!$D$5:$D$34,A278,Prepayments!$C$5:$C$34)+IF(AND('Loan Details'!$C$9&gt;0,MONTH(B278)='Loan Details'!$C$19,K278&gt;='Loan Details'!$C$11),'Loan Details'!$C$9,0)+'Loan Details'!$C$12),0)</f>
        <v>0</v>
      </c>
      <c r="H278" s="63" t="n">
        <f aca="false">MAX(0,ROUND(C278-F278-G278,2))</f>
        <v>0</v>
      </c>
      <c r="I278" s="66" t="n">
        <f aca="false">SUM($E$7:E278)</f>
        <v>1953344.27</v>
      </c>
      <c r="J278" s="67" t="n">
        <f aca="false">1-H278/'Loan Details'!$C$5</f>
        <v>1</v>
      </c>
      <c r="K278" s="61" t="n">
        <f aca="false">INT((A278-1)/12)+1</f>
        <v>23</v>
      </c>
    </row>
    <row r="279" customFormat="false" ht="15" hidden="false" customHeight="false" outlineLevel="0" collapsed="false">
      <c r="A279" s="61" t="n">
        <v>273</v>
      </c>
      <c r="B279" s="62" t="str">
        <f aca="false">IF(C279&gt;0.005,EDATE('Loan Details'!$C$8,A279-1),"")</f>
        <v/>
      </c>
      <c r="C279" s="63" t="n">
        <f aca="false">H278</f>
        <v>0</v>
      </c>
      <c r="D279" s="64" t="n">
        <f aca="false">IF(C279&gt;0.005,MIN('Loan Details'!$C$18,ROUND(C279*(1+'Loan Details'!$C$17),2)),0)</f>
        <v>0</v>
      </c>
      <c r="E279" s="63" t="n">
        <f aca="false">IF(C279&gt;0.005,ROUND(C279*'Loan Details'!$C$17,2),0)</f>
        <v>0</v>
      </c>
      <c r="F279" s="63" t="n">
        <f aca="false">D279-E279</f>
        <v>0</v>
      </c>
      <c r="G279" s="65" t="n">
        <f aca="false">IF(C279&gt;0.005,MIN(MAX(0,C279-F279),SUMIF(Prepayments!$D$5:$D$34,A279,Prepayments!$C$5:$C$34)+IF(AND('Loan Details'!$C$9&gt;0,MONTH(B279)='Loan Details'!$C$19,K279&gt;='Loan Details'!$C$11),'Loan Details'!$C$9,0)+'Loan Details'!$C$12),0)</f>
        <v>0</v>
      </c>
      <c r="H279" s="63" t="n">
        <f aca="false">MAX(0,ROUND(C279-F279-G279,2))</f>
        <v>0</v>
      </c>
      <c r="I279" s="66" t="n">
        <f aca="false">SUM($E$7:E279)</f>
        <v>1953344.27</v>
      </c>
      <c r="J279" s="67" t="n">
        <f aca="false">1-H279/'Loan Details'!$C$5</f>
        <v>1</v>
      </c>
      <c r="K279" s="61" t="n">
        <f aca="false">INT((A279-1)/12)+1</f>
        <v>23</v>
      </c>
    </row>
    <row r="280" customFormat="false" ht="15" hidden="false" customHeight="false" outlineLevel="0" collapsed="false">
      <c r="A280" s="61" t="n">
        <v>274</v>
      </c>
      <c r="B280" s="62" t="str">
        <f aca="false">IF(C280&gt;0.005,EDATE('Loan Details'!$C$8,A280-1),"")</f>
        <v/>
      </c>
      <c r="C280" s="63" t="n">
        <f aca="false">H279</f>
        <v>0</v>
      </c>
      <c r="D280" s="64" t="n">
        <f aca="false">IF(C280&gt;0.005,MIN('Loan Details'!$C$18,ROUND(C280*(1+'Loan Details'!$C$17),2)),0)</f>
        <v>0</v>
      </c>
      <c r="E280" s="63" t="n">
        <f aca="false">IF(C280&gt;0.005,ROUND(C280*'Loan Details'!$C$17,2),0)</f>
        <v>0</v>
      </c>
      <c r="F280" s="63" t="n">
        <f aca="false">D280-E280</f>
        <v>0</v>
      </c>
      <c r="G280" s="65" t="n">
        <f aca="false">IF(C280&gt;0.005,MIN(MAX(0,C280-F280),SUMIF(Prepayments!$D$5:$D$34,A280,Prepayments!$C$5:$C$34)+IF(AND('Loan Details'!$C$9&gt;0,MONTH(B280)='Loan Details'!$C$19,K280&gt;='Loan Details'!$C$11),'Loan Details'!$C$9,0)+'Loan Details'!$C$12),0)</f>
        <v>0</v>
      </c>
      <c r="H280" s="63" t="n">
        <f aca="false">MAX(0,ROUND(C280-F280-G280,2))</f>
        <v>0</v>
      </c>
      <c r="I280" s="66" t="n">
        <f aca="false">SUM($E$7:E280)</f>
        <v>1953344.27</v>
      </c>
      <c r="J280" s="67" t="n">
        <f aca="false">1-H280/'Loan Details'!$C$5</f>
        <v>1</v>
      </c>
      <c r="K280" s="61" t="n">
        <f aca="false">INT((A280-1)/12)+1</f>
        <v>23</v>
      </c>
    </row>
    <row r="281" customFormat="false" ht="15" hidden="false" customHeight="false" outlineLevel="0" collapsed="false">
      <c r="A281" s="61" t="n">
        <v>275</v>
      </c>
      <c r="B281" s="62" t="str">
        <f aca="false">IF(C281&gt;0.005,EDATE('Loan Details'!$C$8,A281-1),"")</f>
        <v/>
      </c>
      <c r="C281" s="63" t="n">
        <f aca="false">H280</f>
        <v>0</v>
      </c>
      <c r="D281" s="64" t="n">
        <f aca="false">IF(C281&gt;0.005,MIN('Loan Details'!$C$18,ROUND(C281*(1+'Loan Details'!$C$17),2)),0)</f>
        <v>0</v>
      </c>
      <c r="E281" s="63" t="n">
        <f aca="false">IF(C281&gt;0.005,ROUND(C281*'Loan Details'!$C$17,2),0)</f>
        <v>0</v>
      </c>
      <c r="F281" s="63" t="n">
        <f aca="false">D281-E281</f>
        <v>0</v>
      </c>
      <c r="G281" s="65" t="n">
        <f aca="false">IF(C281&gt;0.005,MIN(MAX(0,C281-F281),SUMIF(Prepayments!$D$5:$D$34,A281,Prepayments!$C$5:$C$34)+IF(AND('Loan Details'!$C$9&gt;0,MONTH(B281)='Loan Details'!$C$19,K281&gt;='Loan Details'!$C$11),'Loan Details'!$C$9,0)+'Loan Details'!$C$12),0)</f>
        <v>0</v>
      </c>
      <c r="H281" s="63" t="n">
        <f aca="false">MAX(0,ROUND(C281-F281-G281,2))</f>
        <v>0</v>
      </c>
      <c r="I281" s="66" t="n">
        <f aca="false">SUM($E$7:E281)</f>
        <v>1953344.27</v>
      </c>
      <c r="J281" s="67" t="n">
        <f aca="false">1-H281/'Loan Details'!$C$5</f>
        <v>1</v>
      </c>
      <c r="K281" s="61" t="n">
        <f aca="false">INT((A281-1)/12)+1</f>
        <v>23</v>
      </c>
    </row>
    <row r="282" customFormat="false" ht="15" hidden="false" customHeight="false" outlineLevel="0" collapsed="false">
      <c r="A282" s="61" t="n">
        <v>276</v>
      </c>
      <c r="B282" s="62" t="str">
        <f aca="false">IF(C282&gt;0.005,EDATE('Loan Details'!$C$8,A282-1),"")</f>
        <v/>
      </c>
      <c r="C282" s="63" t="n">
        <f aca="false">H281</f>
        <v>0</v>
      </c>
      <c r="D282" s="64" t="n">
        <f aca="false">IF(C282&gt;0.005,MIN('Loan Details'!$C$18,ROUND(C282*(1+'Loan Details'!$C$17),2)),0)</f>
        <v>0</v>
      </c>
      <c r="E282" s="63" t="n">
        <f aca="false">IF(C282&gt;0.005,ROUND(C282*'Loan Details'!$C$17,2),0)</f>
        <v>0</v>
      </c>
      <c r="F282" s="63" t="n">
        <f aca="false">D282-E282</f>
        <v>0</v>
      </c>
      <c r="G282" s="65" t="n">
        <f aca="false">IF(C282&gt;0.005,MIN(MAX(0,C282-F282),SUMIF(Prepayments!$D$5:$D$34,A282,Prepayments!$C$5:$C$34)+IF(AND('Loan Details'!$C$9&gt;0,MONTH(B282)='Loan Details'!$C$19,K282&gt;='Loan Details'!$C$11),'Loan Details'!$C$9,0)+'Loan Details'!$C$12),0)</f>
        <v>0</v>
      </c>
      <c r="H282" s="63" t="n">
        <f aca="false">MAX(0,ROUND(C282-F282-G282,2))</f>
        <v>0</v>
      </c>
      <c r="I282" s="66" t="n">
        <f aca="false">SUM($E$7:E282)</f>
        <v>1953344.27</v>
      </c>
      <c r="J282" s="67" t="n">
        <f aca="false">1-H282/'Loan Details'!$C$5</f>
        <v>1</v>
      </c>
      <c r="K282" s="61" t="n">
        <f aca="false">INT((A282-1)/12)+1</f>
        <v>23</v>
      </c>
    </row>
    <row r="283" customFormat="false" ht="15" hidden="false" customHeight="false" outlineLevel="0" collapsed="false">
      <c r="A283" s="61" t="n">
        <v>277</v>
      </c>
      <c r="B283" s="62" t="str">
        <f aca="false">IF(C283&gt;0.005,EDATE('Loan Details'!$C$8,A283-1),"")</f>
        <v/>
      </c>
      <c r="C283" s="63" t="n">
        <f aca="false">H282</f>
        <v>0</v>
      </c>
      <c r="D283" s="64" t="n">
        <f aca="false">IF(C283&gt;0.005,MIN('Loan Details'!$C$18,ROUND(C283*(1+'Loan Details'!$C$17),2)),0)</f>
        <v>0</v>
      </c>
      <c r="E283" s="63" t="n">
        <f aca="false">IF(C283&gt;0.005,ROUND(C283*'Loan Details'!$C$17,2),0)</f>
        <v>0</v>
      </c>
      <c r="F283" s="63" t="n">
        <f aca="false">D283-E283</f>
        <v>0</v>
      </c>
      <c r="G283" s="65" t="n">
        <f aca="false">IF(C283&gt;0.005,MIN(MAX(0,C283-F283),SUMIF(Prepayments!$D$5:$D$34,A283,Prepayments!$C$5:$C$34)+IF(AND('Loan Details'!$C$9&gt;0,MONTH(B283)='Loan Details'!$C$19,K283&gt;='Loan Details'!$C$11),'Loan Details'!$C$9,0)+'Loan Details'!$C$12),0)</f>
        <v>0</v>
      </c>
      <c r="H283" s="63" t="n">
        <f aca="false">MAX(0,ROUND(C283-F283-G283,2))</f>
        <v>0</v>
      </c>
      <c r="I283" s="66" t="n">
        <f aca="false">SUM($E$7:E283)</f>
        <v>1953344.27</v>
      </c>
      <c r="J283" s="67" t="n">
        <f aca="false">1-H283/'Loan Details'!$C$5</f>
        <v>1</v>
      </c>
      <c r="K283" s="61" t="n">
        <f aca="false">INT((A283-1)/12)+1</f>
        <v>24</v>
      </c>
    </row>
    <row r="284" customFormat="false" ht="15" hidden="false" customHeight="false" outlineLevel="0" collapsed="false">
      <c r="A284" s="61" t="n">
        <v>278</v>
      </c>
      <c r="B284" s="62" t="str">
        <f aca="false">IF(C284&gt;0.005,EDATE('Loan Details'!$C$8,A284-1),"")</f>
        <v/>
      </c>
      <c r="C284" s="63" t="n">
        <f aca="false">H283</f>
        <v>0</v>
      </c>
      <c r="D284" s="64" t="n">
        <f aca="false">IF(C284&gt;0.005,MIN('Loan Details'!$C$18,ROUND(C284*(1+'Loan Details'!$C$17),2)),0)</f>
        <v>0</v>
      </c>
      <c r="E284" s="63" t="n">
        <f aca="false">IF(C284&gt;0.005,ROUND(C284*'Loan Details'!$C$17,2),0)</f>
        <v>0</v>
      </c>
      <c r="F284" s="63" t="n">
        <f aca="false">D284-E284</f>
        <v>0</v>
      </c>
      <c r="G284" s="65" t="n">
        <f aca="false">IF(C284&gt;0.005,MIN(MAX(0,C284-F284),SUMIF(Prepayments!$D$5:$D$34,A284,Prepayments!$C$5:$C$34)+IF(AND('Loan Details'!$C$9&gt;0,MONTH(B284)='Loan Details'!$C$19,K284&gt;='Loan Details'!$C$11),'Loan Details'!$C$9,0)+'Loan Details'!$C$12),0)</f>
        <v>0</v>
      </c>
      <c r="H284" s="63" t="n">
        <f aca="false">MAX(0,ROUND(C284-F284-G284,2))</f>
        <v>0</v>
      </c>
      <c r="I284" s="66" t="n">
        <f aca="false">SUM($E$7:E284)</f>
        <v>1953344.27</v>
      </c>
      <c r="J284" s="67" t="n">
        <f aca="false">1-H284/'Loan Details'!$C$5</f>
        <v>1</v>
      </c>
      <c r="K284" s="61" t="n">
        <f aca="false">INT((A284-1)/12)+1</f>
        <v>24</v>
      </c>
    </row>
    <row r="285" customFormat="false" ht="15" hidden="false" customHeight="false" outlineLevel="0" collapsed="false">
      <c r="A285" s="61" t="n">
        <v>279</v>
      </c>
      <c r="B285" s="62" t="str">
        <f aca="false">IF(C285&gt;0.005,EDATE('Loan Details'!$C$8,A285-1),"")</f>
        <v/>
      </c>
      <c r="C285" s="63" t="n">
        <f aca="false">H284</f>
        <v>0</v>
      </c>
      <c r="D285" s="64" t="n">
        <f aca="false">IF(C285&gt;0.005,MIN('Loan Details'!$C$18,ROUND(C285*(1+'Loan Details'!$C$17),2)),0)</f>
        <v>0</v>
      </c>
      <c r="E285" s="63" t="n">
        <f aca="false">IF(C285&gt;0.005,ROUND(C285*'Loan Details'!$C$17,2),0)</f>
        <v>0</v>
      </c>
      <c r="F285" s="63" t="n">
        <f aca="false">D285-E285</f>
        <v>0</v>
      </c>
      <c r="G285" s="65" t="n">
        <f aca="false">IF(C285&gt;0.005,MIN(MAX(0,C285-F285),SUMIF(Prepayments!$D$5:$D$34,A285,Prepayments!$C$5:$C$34)+IF(AND('Loan Details'!$C$9&gt;0,MONTH(B285)='Loan Details'!$C$19,K285&gt;='Loan Details'!$C$11),'Loan Details'!$C$9,0)+'Loan Details'!$C$12),0)</f>
        <v>0</v>
      </c>
      <c r="H285" s="63" t="n">
        <f aca="false">MAX(0,ROUND(C285-F285-G285,2))</f>
        <v>0</v>
      </c>
      <c r="I285" s="66" t="n">
        <f aca="false">SUM($E$7:E285)</f>
        <v>1953344.27</v>
      </c>
      <c r="J285" s="67" t="n">
        <f aca="false">1-H285/'Loan Details'!$C$5</f>
        <v>1</v>
      </c>
      <c r="K285" s="61" t="n">
        <f aca="false">INT((A285-1)/12)+1</f>
        <v>24</v>
      </c>
    </row>
    <row r="286" customFormat="false" ht="15" hidden="false" customHeight="false" outlineLevel="0" collapsed="false">
      <c r="A286" s="61" t="n">
        <v>280</v>
      </c>
      <c r="B286" s="62" t="str">
        <f aca="false">IF(C286&gt;0.005,EDATE('Loan Details'!$C$8,A286-1),"")</f>
        <v/>
      </c>
      <c r="C286" s="63" t="n">
        <f aca="false">H285</f>
        <v>0</v>
      </c>
      <c r="D286" s="64" t="n">
        <f aca="false">IF(C286&gt;0.005,MIN('Loan Details'!$C$18,ROUND(C286*(1+'Loan Details'!$C$17),2)),0)</f>
        <v>0</v>
      </c>
      <c r="E286" s="63" t="n">
        <f aca="false">IF(C286&gt;0.005,ROUND(C286*'Loan Details'!$C$17,2),0)</f>
        <v>0</v>
      </c>
      <c r="F286" s="63" t="n">
        <f aca="false">D286-E286</f>
        <v>0</v>
      </c>
      <c r="G286" s="65" t="n">
        <f aca="false">IF(C286&gt;0.005,MIN(MAX(0,C286-F286),SUMIF(Prepayments!$D$5:$D$34,A286,Prepayments!$C$5:$C$34)+IF(AND('Loan Details'!$C$9&gt;0,MONTH(B286)='Loan Details'!$C$19,K286&gt;='Loan Details'!$C$11),'Loan Details'!$C$9,0)+'Loan Details'!$C$12),0)</f>
        <v>0</v>
      </c>
      <c r="H286" s="63" t="n">
        <f aca="false">MAX(0,ROUND(C286-F286-G286,2))</f>
        <v>0</v>
      </c>
      <c r="I286" s="66" t="n">
        <f aca="false">SUM($E$7:E286)</f>
        <v>1953344.27</v>
      </c>
      <c r="J286" s="67" t="n">
        <f aca="false">1-H286/'Loan Details'!$C$5</f>
        <v>1</v>
      </c>
      <c r="K286" s="61" t="n">
        <f aca="false">INT((A286-1)/12)+1</f>
        <v>24</v>
      </c>
    </row>
    <row r="287" customFormat="false" ht="15" hidden="false" customHeight="false" outlineLevel="0" collapsed="false">
      <c r="A287" s="61" t="n">
        <v>281</v>
      </c>
      <c r="B287" s="62" t="str">
        <f aca="false">IF(C287&gt;0.005,EDATE('Loan Details'!$C$8,A287-1),"")</f>
        <v/>
      </c>
      <c r="C287" s="63" t="n">
        <f aca="false">H286</f>
        <v>0</v>
      </c>
      <c r="D287" s="64" t="n">
        <f aca="false">IF(C287&gt;0.005,MIN('Loan Details'!$C$18,ROUND(C287*(1+'Loan Details'!$C$17),2)),0)</f>
        <v>0</v>
      </c>
      <c r="E287" s="63" t="n">
        <f aca="false">IF(C287&gt;0.005,ROUND(C287*'Loan Details'!$C$17,2),0)</f>
        <v>0</v>
      </c>
      <c r="F287" s="63" t="n">
        <f aca="false">D287-E287</f>
        <v>0</v>
      </c>
      <c r="G287" s="65" t="n">
        <f aca="false">IF(C287&gt;0.005,MIN(MAX(0,C287-F287),SUMIF(Prepayments!$D$5:$D$34,A287,Prepayments!$C$5:$C$34)+IF(AND('Loan Details'!$C$9&gt;0,MONTH(B287)='Loan Details'!$C$19,K287&gt;='Loan Details'!$C$11),'Loan Details'!$C$9,0)+'Loan Details'!$C$12),0)</f>
        <v>0</v>
      </c>
      <c r="H287" s="63" t="n">
        <f aca="false">MAX(0,ROUND(C287-F287-G287,2))</f>
        <v>0</v>
      </c>
      <c r="I287" s="66" t="n">
        <f aca="false">SUM($E$7:E287)</f>
        <v>1953344.27</v>
      </c>
      <c r="J287" s="67" t="n">
        <f aca="false">1-H287/'Loan Details'!$C$5</f>
        <v>1</v>
      </c>
      <c r="K287" s="61" t="n">
        <f aca="false">INT((A287-1)/12)+1</f>
        <v>24</v>
      </c>
    </row>
    <row r="288" customFormat="false" ht="15" hidden="false" customHeight="false" outlineLevel="0" collapsed="false">
      <c r="A288" s="61" t="n">
        <v>282</v>
      </c>
      <c r="B288" s="62" t="str">
        <f aca="false">IF(C288&gt;0.005,EDATE('Loan Details'!$C$8,A288-1),"")</f>
        <v/>
      </c>
      <c r="C288" s="63" t="n">
        <f aca="false">H287</f>
        <v>0</v>
      </c>
      <c r="D288" s="64" t="n">
        <f aca="false">IF(C288&gt;0.005,MIN('Loan Details'!$C$18,ROUND(C288*(1+'Loan Details'!$C$17),2)),0)</f>
        <v>0</v>
      </c>
      <c r="E288" s="63" t="n">
        <f aca="false">IF(C288&gt;0.005,ROUND(C288*'Loan Details'!$C$17,2),0)</f>
        <v>0</v>
      </c>
      <c r="F288" s="63" t="n">
        <f aca="false">D288-E288</f>
        <v>0</v>
      </c>
      <c r="G288" s="65" t="n">
        <f aca="false">IF(C288&gt;0.005,MIN(MAX(0,C288-F288),SUMIF(Prepayments!$D$5:$D$34,A288,Prepayments!$C$5:$C$34)+IF(AND('Loan Details'!$C$9&gt;0,MONTH(B288)='Loan Details'!$C$19,K288&gt;='Loan Details'!$C$11),'Loan Details'!$C$9,0)+'Loan Details'!$C$12),0)</f>
        <v>0</v>
      </c>
      <c r="H288" s="63" t="n">
        <f aca="false">MAX(0,ROUND(C288-F288-G288,2))</f>
        <v>0</v>
      </c>
      <c r="I288" s="66" t="n">
        <f aca="false">SUM($E$7:E288)</f>
        <v>1953344.27</v>
      </c>
      <c r="J288" s="67" t="n">
        <f aca="false">1-H288/'Loan Details'!$C$5</f>
        <v>1</v>
      </c>
      <c r="K288" s="61" t="n">
        <f aca="false">INT((A288-1)/12)+1</f>
        <v>24</v>
      </c>
    </row>
    <row r="289" customFormat="false" ht="15" hidden="false" customHeight="false" outlineLevel="0" collapsed="false">
      <c r="A289" s="61" t="n">
        <v>283</v>
      </c>
      <c r="B289" s="62" t="str">
        <f aca="false">IF(C289&gt;0.005,EDATE('Loan Details'!$C$8,A289-1),"")</f>
        <v/>
      </c>
      <c r="C289" s="63" t="n">
        <f aca="false">H288</f>
        <v>0</v>
      </c>
      <c r="D289" s="64" t="n">
        <f aca="false">IF(C289&gt;0.005,MIN('Loan Details'!$C$18,ROUND(C289*(1+'Loan Details'!$C$17),2)),0)</f>
        <v>0</v>
      </c>
      <c r="E289" s="63" t="n">
        <f aca="false">IF(C289&gt;0.005,ROUND(C289*'Loan Details'!$C$17,2),0)</f>
        <v>0</v>
      </c>
      <c r="F289" s="63" t="n">
        <f aca="false">D289-E289</f>
        <v>0</v>
      </c>
      <c r="G289" s="65" t="n">
        <f aca="false">IF(C289&gt;0.005,MIN(MAX(0,C289-F289),SUMIF(Prepayments!$D$5:$D$34,A289,Prepayments!$C$5:$C$34)+IF(AND('Loan Details'!$C$9&gt;0,MONTH(B289)='Loan Details'!$C$19,K289&gt;='Loan Details'!$C$11),'Loan Details'!$C$9,0)+'Loan Details'!$C$12),0)</f>
        <v>0</v>
      </c>
      <c r="H289" s="63" t="n">
        <f aca="false">MAX(0,ROUND(C289-F289-G289,2))</f>
        <v>0</v>
      </c>
      <c r="I289" s="66" t="n">
        <f aca="false">SUM($E$7:E289)</f>
        <v>1953344.27</v>
      </c>
      <c r="J289" s="67" t="n">
        <f aca="false">1-H289/'Loan Details'!$C$5</f>
        <v>1</v>
      </c>
      <c r="K289" s="61" t="n">
        <f aca="false">INT((A289-1)/12)+1</f>
        <v>24</v>
      </c>
    </row>
    <row r="290" customFormat="false" ht="15" hidden="false" customHeight="false" outlineLevel="0" collapsed="false">
      <c r="A290" s="61" t="n">
        <v>284</v>
      </c>
      <c r="B290" s="62" t="str">
        <f aca="false">IF(C290&gt;0.005,EDATE('Loan Details'!$C$8,A290-1),"")</f>
        <v/>
      </c>
      <c r="C290" s="63" t="n">
        <f aca="false">H289</f>
        <v>0</v>
      </c>
      <c r="D290" s="64" t="n">
        <f aca="false">IF(C290&gt;0.005,MIN('Loan Details'!$C$18,ROUND(C290*(1+'Loan Details'!$C$17),2)),0)</f>
        <v>0</v>
      </c>
      <c r="E290" s="63" t="n">
        <f aca="false">IF(C290&gt;0.005,ROUND(C290*'Loan Details'!$C$17,2),0)</f>
        <v>0</v>
      </c>
      <c r="F290" s="63" t="n">
        <f aca="false">D290-E290</f>
        <v>0</v>
      </c>
      <c r="G290" s="65" t="n">
        <f aca="false">IF(C290&gt;0.005,MIN(MAX(0,C290-F290),SUMIF(Prepayments!$D$5:$D$34,A290,Prepayments!$C$5:$C$34)+IF(AND('Loan Details'!$C$9&gt;0,MONTH(B290)='Loan Details'!$C$19,K290&gt;='Loan Details'!$C$11),'Loan Details'!$C$9,0)+'Loan Details'!$C$12),0)</f>
        <v>0</v>
      </c>
      <c r="H290" s="63" t="n">
        <f aca="false">MAX(0,ROUND(C290-F290-G290,2))</f>
        <v>0</v>
      </c>
      <c r="I290" s="66" t="n">
        <f aca="false">SUM($E$7:E290)</f>
        <v>1953344.27</v>
      </c>
      <c r="J290" s="67" t="n">
        <f aca="false">1-H290/'Loan Details'!$C$5</f>
        <v>1</v>
      </c>
      <c r="K290" s="61" t="n">
        <f aca="false">INT((A290-1)/12)+1</f>
        <v>24</v>
      </c>
    </row>
    <row r="291" customFormat="false" ht="15" hidden="false" customHeight="false" outlineLevel="0" collapsed="false">
      <c r="A291" s="61" t="n">
        <v>285</v>
      </c>
      <c r="B291" s="62" t="str">
        <f aca="false">IF(C291&gt;0.005,EDATE('Loan Details'!$C$8,A291-1),"")</f>
        <v/>
      </c>
      <c r="C291" s="63" t="n">
        <f aca="false">H290</f>
        <v>0</v>
      </c>
      <c r="D291" s="64" t="n">
        <f aca="false">IF(C291&gt;0.005,MIN('Loan Details'!$C$18,ROUND(C291*(1+'Loan Details'!$C$17),2)),0)</f>
        <v>0</v>
      </c>
      <c r="E291" s="63" t="n">
        <f aca="false">IF(C291&gt;0.005,ROUND(C291*'Loan Details'!$C$17,2),0)</f>
        <v>0</v>
      </c>
      <c r="F291" s="63" t="n">
        <f aca="false">D291-E291</f>
        <v>0</v>
      </c>
      <c r="G291" s="65" t="n">
        <f aca="false">IF(C291&gt;0.005,MIN(MAX(0,C291-F291),SUMIF(Prepayments!$D$5:$D$34,A291,Prepayments!$C$5:$C$34)+IF(AND('Loan Details'!$C$9&gt;0,MONTH(B291)='Loan Details'!$C$19,K291&gt;='Loan Details'!$C$11),'Loan Details'!$C$9,0)+'Loan Details'!$C$12),0)</f>
        <v>0</v>
      </c>
      <c r="H291" s="63" t="n">
        <f aca="false">MAX(0,ROUND(C291-F291-G291,2))</f>
        <v>0</v>
      </c>
      <c r="I291" s="66" t="n">
        <f aca="false">SUM($E$7:E291)</f>
        <v>1953344.27</v>
      </c>
      <c r="J291" s="67" t="n">
        <f aca="false">1-H291/'Loan Details'!$C$5</f>
        <v>1</v>
      </c>
      <c r="K291" s="61" t="n">
        <f aca="false">INT((A291-1)/12)+1</f>
        <v>24</v>
      </c>
    </row>
    <row r="292" customFormat="false" ht="15" hidden="false" customHeight="false" outlineLevel="0" collapsed="false">
      <c r="A292" s="61" t="n">
        <v>286</v>
      </c>
      <c r="B292" s="62" t="str">
        <f aca="false">IF(C292&gt;0.005,EDATE('Loan Details'!$C$8,A292-1),"")</f>
        <v/>
      </c>
      <c r="C292" s="63" t="n">
        <f aca="false">H291</f>
        <v>0</v>
      </c>
      <c r="D292" s="64" t="n">
        <f aca="false">IF(C292&gt;0.005,MIN('Loan Details'!$C$18,ROUND(C292*(1+'Loan Details'!$C$17),2)),0)</f>
        <v>0</v>
      </c>
      <c r="E292" s="63" t="n">
        <f aca="false">IF(C292&gt;0.005,ROUND(C292*'Loan Details'!$C$17,2),0)</f>
        <v>0</v>
      </c>
      <c r="F292" s="63" t="n">
        <f aca="false">D292-E292</f>
        <v>0</v>
      </c>
      <c r="G292" s="65" t="n">
        <f aca="false">IF(C292&gt;0.005,MIN(MAX(0,C292-F292),SUMIF(Prepayments!$D$5:$D$34,A292,Prepayments!$C$5:$C$34)+IF(AND('Loan Details'!$C$9&gt;0,MONTH(B292)='Loan Details'!$C$19,K292&gt;='Loan Details'!$C$11),'Loan Details'!$C$9,0)+'Loan Details'!$C$12),0)</f>
        <v>0</v>
      </c>
      <c r="H292" s="63" t="n">
        <f aca="false">MAX(0,ROUND(C292-F292-G292,2))</f>
        <v>0</v>
      </c>
      <c r="I292" s="66" t="n">
        <f aca="false">SUM($E$7:E292)</f>
        <v>1953344.27</v>
      </c>
      <c r="J292" s="67" t="n">
        <f aca="false">1-H292/'Loan Details'!$C$5</f>
        <v>1</v>
      </c>
      <c r="K292" s="61" t="n">
        <f aca="false">INT((A292-1)/12)+1</f>
        <v>24</v>
      </c>
    </row>
    <row r="293" customFormat="false" ht="15" hidden="false" customHeight="false" outlineLevel="0" collapsed="false">
      <c r="A293" s="61" t="n">
        <v>287</v>
      </c>
      <c r="B293" s="62" t="str">
        <f aca="false">IF(C293&gt;0.005,EDATE('Loan Details'!$C$8,A293-1),"")</f>
        <v/>
      </c>
      <c r="C293" s="63" t="n">
        <f aca="false">H292</f>
        <v>0</v>
      </c>
      <c r="D293" s="64" t="n">
        <f aca="false">IF(C293&gt;0.005,MIN('Loan Details'!$C$18,ROUND(C293*(1+'Loan Details'!$C$17),2)),0)</f>
        <v>0</v>
      </c>
      <c r="E293" s="63" t="n">
        <f aca="false">IF(C293&gt;0.005,ROUND(C293*'Loan Details'!$C$17,2),0)</f>
        <v>0</v>
      </c>
      <c r="F293" s="63" t="n">
        <f aca="false">D293-E293</f>
        <v>0</v>
      </c>
      <c r="G293" s="65" t="n">
        <f aca="false">IF(C293&gt;0.005,MIN(MAX(0,C293-F293),SUMIF(Prepayments!$D$5:$D$34,A293,Prepayments!$C$5:$C$34)+IF(AND('Loan Details'!$C$9&gt;0,MONTH(B293)='Loan Details'!$C$19,K293&gt;='Loan Details'!$C$11),'Loan Details'!$C$9,0)+'Loan Details'!$C$12),0)</f>
        <v>0</v>
      </c>
      <c r="H293" s="63" t="n">
        <f aca="false">MAX(0,ROUND(C293-F293-G293,2))</f>
        <v>0</v>
      </c>
      <c r="I293" s="66" t="n">
        <f aca="false">SUM($E$7:E293)</f>
        <v>1953344.27</v>
      </c>
      <c r="J293" s="67" t="n">
        <f aca="false">1-H293/'Loan Details'!$C$5</f>
        <v>1</v>
      </c>
      <c r="K293" s="61" t="n">
        <f aca="false">INT((A293-1)/12)+1</f>
        <v>24</v>
      </c>
    </row>
    <row r="294" customFormat="false" ht="15" hidden="false" customHeight="false" outlineLevel="0" collapsed="false">
      <c r="A294" s="61" t="n">
        <v>288</v>
      </c>
      <c r="B294" s="62" t="str">
        <f aca="false">IF(C294&gt;0.005,EDATE('Loan Details'!$C$8,A294-1),"")</f>
        <v/>
      </c>
      <c r="C294" s="63" t="n">
        <f aca="false">H293</f>
        <v>0</v>
      </c>
      <c r="D294" s="64" t="n">
        <f aca="false">IF(C294&gt;0.005,MIN('Loan Details'!$C$18,ROUND(C294*(1+'Loan Details'!$C$17),2)),0)</f>
        <v>0</v>
      </c>
      <c r="E294" s="63" t="n">
        <f aca="false">IF(C294&gt;0.005,ROUND(C294*'Loan Details'!$C$17,2),0)</f>
        <v>0</v>
      </c>
      <c r="F294" s="63" t="n">
        <f aca="false">D294-E294</f>
        <v>0</v>
      </c>
      <c r="G294" s="65" t="n">
        <f aca="false">IF(C294&gt;0.005,MIN(MAX(0,C294-F294),SUMIF(Prepayments!$D$5:$D$34,A294,Prepayments!$C$5:$C$34)+IF(AND('Loan Details'!$C$9&gt;0,MONTH(B294)='Loan Details'!$C$19,K294&gt;='Loan Details'!$C$11),'Loan Details'!$C$9,0)+'Loan Details'!$C$12),0)</f>
        <v>0</v>
      </c>
      <c r="H294" s="63" t="n">
        <f aca="false">MAX(0,ROUND(C294-F294-G294,2))</f>
        <v>0</v>
      </c>
      <c r="I294" s="66" t="n">
        <f aca="false">SUM($E$7:E294)</f>
        <v>1953344.27</v>
      </c>
      <c r="J294" s="67" t="n">
        <f aca="false">1-H294/'Loan Details'!$C$5</f>
        <v>1</v>
      </c>
      <c r="K294" s="61" t="n">
        <f aca="false">INT((A294-1)/12)+1</f>
        <v>24</v>
      </c>
    </row>
    <row r="295" customFormat="false" ht="15" hidden="false" customHeight="false" outlineLevel="0" collapsed="false">
      <c r="A295" s="61" t="n">
        <v>289</v>
      </c>
      <c r="B295" s="62" t="str">
        <f aca="false">IF(C295&gt;0.005,EDATE('Loan Details'!$C$8,A295-1),"")</f>
        <v/>
      </c>
      <c r="C295" s="63" t="n">
        <f aca="false">H294</f>
        <v>0</v>
      </c>
      <c r="D295" s="64" t="n">
        <f aca="false">IF(C295&gt;0.005,MIN('Loan Details'!$C$18,ROUND(C295*(1+'Loan Details'!$C$17),2)),0)</f>
        <v>0</v>
      </c>
      <c r="E295" s="63" t="n">
        <f aca="false">IF(C295&gt;0.005,ROUND(C295*'Loan Details'!$C$17,2),0)</f>
        <v>0</v>
      </c>
      <c r="F295" s="63" t="n">
        <f aca="false">D295-E295</f>
        <v>0</v>
      </c>
      <c r="G295" s="65" t="n">
        <f aca="false">IF(C295&gt;0.005,MIN(MAX(0,C295-F295),SUMIF(Prepayments!$D$5:$D$34,A295,Prepayments!$C$5:$C$34)+IF(AND('Loan Details'!$C$9&gt;0,MONTH(B295)='Loan Details'!$C$19,K295&gt;='Loan Details'!$C$11),'Loan Details'!$C$9,0)+'Loan Details'!$C$12),0)</f>
        <v>0</v>
      </c>
      <c r="H295" s="63" t="n">
        <f aca="false">MAX(0,ROUND(C295-F295-G295,2))</f>
        <v>0</v>
      </c>
      <c r="I295" s="66" t="n">
        <f aca="false">SUM($E$7:E295)</f>
        <v>1953344.27</v>
      </c>
      <c r="J295" s="67" t="n">
        <f aca="false">1-H295/'Loan Details'!$C$5</f>
        <v>1</v>
      </c>
      <c r="K295" s="61" t="n">
        <f aca="false">INT((A295-1)/12)+1</f>
        <v>25</v>
      </c>
    </row>
    <row r="296" customFormat="false" ht="15" hidden="false" customHeight="false" outlineLevel="0" collapsed="false">
      <c r="A296" s="61" t="n">
        <v>290</v>
      </c>
      <c r="B296" s="62" t="str">
        <f aca="false">IF(C296&gt;0.005,EDATE('Loan Details'!$C$8,A296-1),"")</f>
        <v/>
      </c>
      <c r="C296" s="63" t="n">
        <f aca="false">H295</f>
        <v>0</v>
      </c>
      <c r="D296" s="64" t="n">
        <f aca="false">IF(C296&gt;0.005,MIN('Loan Details'!$C$18,ROUND(C296*(1+'Loan Details'!$C$17),2)),0)</f>
        <v>0</v>
      </c>
      <c r="E296" s="63" t="n">
        <f aca="false">IF(C296&gt;0.005,ROUND(C296*'Loan Details'!$C$17,2),0)</f>
        <v>0</v>
      </c>
      <c r="F296" s="63" t="n">
        <f aca="false">D296-E296</f>
        <v>0</v>
      </c>
      <c r="G296" s="65" t="n">
        <f aca="false">IF(C296&gt;0.005,MIN(MAX(0,C296-F296),SUMIF(Prepayments!$D$5:$D$34,A296,Prepayments!$C$5:$C$34)+IF(AND('Loan Details'!$C$9&gt;0,MONTH(B296)='Loan Details'!$C$19,K296&gt;='Loan Details'!$C$11),'Loan Details'!$C$9,0)+'Loan Details'!$C$12),0)</f>
        <v>0</v>
      </c>
      <c r="H296" s="63" t="n">
        <f aca="false">MAX(0,ROUND(C296-F296-G296,2))</f>
        <v>0</v>
      </c>
      <c r="I296" s="66" t="n">
        <f aca="false">SUM($E$7:E296)</f>
        <v>1953344.27</v>
      </c>
      <c r="J296" s="67" t="n">
        <f aca="false">1-H296/'Loan Details'!$C$5</f>
        <v>1</v>
      </c>
      <c r="K296" s="61" t="n">
        <f aca="false">INT((A296-1)/12)+1</f>
        <v>25</v>
      </c>
    </row>
    <row r="297" customFormat="false" ht="15" hidden="false" customHeight="false" outlineLevel="0" collapsed="false">
      <c r="A297" s="61" t="n">
        <v>291</v>
      </c>
      <c r="B297" s="62" t="str">
        <f aca="false">IF(C297&gt;0.005,EDATE('Loan Details'!$C$8,A297-1),"")</f>
        <v/>
      </c>
      <c r="C297" s="63" t="n">
        <f aca="false">H296</f>
        <v>0</v>
      </c>
      <c r="D297" s="64" t="n">
        <f aca="false">IF(C297&gt;0.005,MIN('Loan Details'!$C$18,ROUND(C297*(1+'Loan Details'!$C$17),2)),0)</f>
        <v>0</v>
      </c>
      <c r="E297" s="63" t="n">
        <f aca="false">IF(C297&gt;0.005,ROUND(C297*'Loan Details'!$C$17,2),0)</f>
        <v>0</v>
      </c>
      <c r="F297" s="63" t="n">
        <f aca="false">D297-E297</f>
        <v>0</v>
      </c>
      <c r="G297" s="65" t="n">
        <f aca="false">IF(C297&gt;0.005,MIN(MAX(0,C297-F297),SUMIF(Prepayments!$D$5:$D$34,A297,Prepayments!$C$5:$C$34)+IF(AND('Loan Details'!$C$9&gt;0,MONTH(B297)='Loan Details'!$C$19,K297&gt;='Loan Details'!$C$11),'Loan Details'!$C$9,0)+'Loan Details'!$C$12),0)</f>
        <v>0</v>
      </c>
      <c r="H297" s="63" t="n">
        <f aca="false">MAX(0,ROUND(C297-F297-G297,2))</f>
        <v>0</v>
      </c>
      <c r="I297" s="66" t="n">
        <f aca="false">SUM($E$7:E297)</f>
        <v>1953344.27</v>
      </c>
      <c r="J297" s="67" t="n">
        <f aca="false">1-H297/'Loan Details'!$C$5</f>
        <v>1</v>
      </c>
      <c r="K297" s="61" t="n">
        <f aca="false">INT((A297-1)/12)+1</f>
        <v>25</v>
      </c>
    </row>
    <row r="298" customFormat="false" ht="15" hidden="false" customHeight="false" outlineLevel="0" collapsed="false">
      <c r="A298" s="61" t="n">
        <v>292</v>
      </c>
      <c r="B298" s="62" t="str">
        <f aca="false">IF(C298&gt;0.005,EDATE('Loan Details'!$C$8,A298-1),"")</f>
        <v/>
      </c>
      <c r="C298" s="63" t="n">
        <f aca="false">H297</f>
        <v>0</v>
      </c>
      <c r="D298" s="64" t="n">
        <f aca="false">IF(C298&gt;0.005,MIN('Loan Details'!$C$18,ROUND(C298*(1+'Loan Details'!$C$17),2)),0)</f>
        <v>0</v>
      </c>
      <c r="E298" s="63" t="n">
        <f aca="false">IF(C298&gt;0.005,ROUND(C298*'Loan Details'!$C$17,2),0)</f>
        <v>0</v>
      </c>
      <c r="F298" s="63" t="n">
        <f aca="false">D298-E298</f>
        <v>0</v>
      </c>
      <c r="G298" s="65" t="n">
        <f aca="false">IF(C298&gt;0.005,MIN(MAX(0,C298-F298),SUMIF(Prepayments!$D$5:$D$34,A298,Prepayments!$C$5:$C$34)+IF(AND('Loan Details'!$C$9&gt;0,MONTH(B298)='Loan Details'!$C$19,K298&gt;='Loan Details'!$C$11),'Loan Details'!$C$9,0)+'Loan Details'!$C$12),0)</f>
        <v>0</v>
      </c>
      <c r="H298" s="63" t="n">
        <f aca="false">MAX(0,ROUND(C298-F298-G298,2))</f>
        <v>0</v>
      </c>
      <c r="I298" s="66" t="n">
        <f aca="false">SUM($E$7:E298)</f>
        <v>1953344.27</v>
      </c>
      <c r="J298" s="67" t="n">
        <f aca="false">1-H298/'Loan Details'!$C$5</f>
        <v>1</v>
      </c>
      <c r="K298" s="61" t="n">
        <f aca="false">INT((A298-1)/12)+1</f>
        <v>25</v>
      </c>
    </row>
    <row r="299" customFormat="false" ht="15" hidden="false" customHeight="false" outlineLevel="0" collapsed="false">
      <c r="A299" s="61" t="n">
        <v>293</v>
      </c>
      <c r="B299" s="62" t="str">
        <f aca="false">IF(C299&gt;0.005,EDATE('Loan Details'!$C$8,A299-1),"")</f>
        <v/>
      </c>
      <c r="C299" s="63" t="n">
        <f aca="false">H298</f>
        <v>0</v>
      </c>
      <c r="D299" s="64" t="n">
        <f aca="false">IF(C299&gt;0.005,MIN('Loan Details'!$C$18,ROUND(C299*(1+'Loan Details'!$C$17),2)),0)</f>
        <v>0</v>
      </c>
      <c r="E299" s="63" t="n">
        <f aca="false">IF(C299&gt;0.005,ROUND(C299*'Loan Details'!$C$17,2),0)</f>
        <v>0</v>
      </c>
      <c r="F299" s="63" t="n">
        <f aca="false">D299-E299</f>
        <v>0</v>
      </c>
      <c r="G299" s="65" t="n">
        <f aca="false">IF(C299&gt;0.005,MIN(MAX(0,C299-F299),SUMIF(Prepayments!$D$5:$D$34,A299,Prepayments!$C$5:$C$34)+IF(AND('Loan Details'!$C$9&gt;0,MONTH(B299)='Loan Details'!$C$19,K299&gt;='Loan Details'!$C$11),'Loan Details'!$C$9,0)+'Loan Details'!$C$12),0)</f>
        <v>0</v>
      </c>
      <c r="H299" s="63" t="n">
        <f aca="false">MAX(0,ROUND(C299-F299-G299,2))</f>
        <v>0</v>
      </c>
      <c r="I299" s="66" t="n">
        <f aca="false">SUM($E$7:E299)</f>
        <v>1953344.27</v>
      </c>
      <c r="J299" s="67" t="n">
        <f aca="false">1-H299/'Loan Details'!$C$5</f>
        <v>1</v>
      </c>
      <c r="K299" s="61" t="n">
        <f aca="false">INT((A299-1)/12)+1</f>
        <v>25</v>
      </c>
    </row>
    <row r="300" customFormat="false" ht="15" hidden="false" customHeight="false" outlineLevel="0" collapsed="false">
      <c r="A300" s="61" t="n">
        <v>294</v>
      </c>
      <c r="B300" s="62" t="str">
        <f aca="false">IF(C300&gt;0.005,EDATE('Loan Details'!$C$8,A300-1),"")</f>
        <v/>
      </c>
      <c r="C300" s="63" t="n">
        <f aca="false">H299</f>
        <v>0</v>
      </c>
      <c r="D300" s="64" t="n">
        <f aca="false">IF(C300&gt;0.005,MIN('Loan Details'!$C$18,ROUND(C300*(1+'Loan Details'!$C$17),2)),0)</f>
        <v>0</v>
      </c>
      <c r="E300" s="63" t="n">
        <f aca="false">IF(C300&gt;0.005,ROUND(C300*'Loan Details'!$C$17,2),0)</f>
        <v>0</v>
      </c>
      <c r="F300" s="63" t="n">
        <f aca="false">D300-E300</f>
        <v>0</v>
      </c>
      <c r="G300" s="65" t="n">
        <f aca="false">IF(C300&gt;0.005,MIN(MAX(0,C300-F300),SUMIF(Prepayments!$D$5:$D$34,A300,Prepayments!$C$5:$C$34)+IF(AND('Loan Details'!$C$9&gt;0,MONTH(B300)='Loan Details'!$C$19,K300&gt;='Loan Details'!$C$11),'Loan Details'!$C$9,0)+'Loan Details'!$C$12),0)</f>
        <v>0</v>
      </c>
      <c r="H300" s="63" t="n">
        <f aca="false">MAX(0,ROUND(C300-F300-G300,2))</f>
        <v>0</v>
      </c>
      <c r="I300" s="66" t="n">
        <f aca="false">SUM($E$7:E300)</f>
        <v>1953344.27</v>
      </c>
      <c r="J300" s="67" t="n">
        <f aca="false">1-H300/'Loan Details'!$C$5</f>
        <v>1</v>
      </c>
      <c r="K300" s="61" t="n">
        <f aca="false">INT((A300-1)/12)+1</f>
        <v>25</v>
      </c>
    </row>
    <row r="301" customFormat="false" ht="15" hidden="false" customHeight="false" outlineLevel="0" collapsed="false">
      <c r="A301" s="61" t="n">
        <v>295</v>
      </c>
      <c r="B301" s="62" t="str">
        <f aca="false">IF(C301&gt;0.005,EDATE('Loan Details'!$C$8,A301-1),"")</f>
        <v/>
      </c>
      <c r="C301" s="63" t="n">
        <f aca="false">H300</f>
        <v>0</v>
      </c>
      <c r="D301" s="64" t="n">
        <f aca="false">IF(C301&gt;0.005,MIN('Loan Details'!$C$18,ROUND(C301*(1+'Loan Details'!$C$17),2)),0)</f>
        <v>0</v>
      </c>
      <c r="E301" s="63" t="n">
        <f aca="false">IF(C301&gt;0.005,ROUND(C301*'Loan Details'!$C$17,2),0)</f>
        <v>0</v>
      </c>
      <c r="F301" s="63" t="n">
        <f aca="false">D301-E301</f>
        <v>0</v>
      </c>
      <c r="G301" s="65" t="n">
        <f aca="false">IF(C301&gt;0.005,MIN(MAX(0,C301-F301),SUMIF(Prepayments!$D$5:$D$34,A301,Prepayments!$C$5:$C$34)+IF(AND('Loan Details'!$C$9&gt;0,MONTH(B301)='Loan Details'!$C$19,K301&gt;='Loan Details'!$C$11),'Loan Details'!$C$9,0)+'Loan Details'!$C$12),0)</f>
        <v>0</v>
      </c>
      <c r="H301" s="63" t="n">
        <f aca="false">MAX(0,ROUND(C301-F301-G301,2))</f>
        <v>0</v>
      </c>
      <c r="I301" s="66" t="n">
        <f aca="false">SUM($E$7:E301)</f>
        <v>1953344.27</v>
      </c>
      <c r="J301" s="67" t="n">
        <f aca="false">1-H301/'Loan Details'!$C$5</f>
        <v>1</v>
      </c>
      <c r="K301" s="61" t="n">
        <f aca="false">INT((A301-1)/12)+1</f>
        <v>25</v>
      </c>
    </row>
    <row r="302" customFormat="false" ht="15" hidden="false" customHeight="false" outlineLevel="0" collapsed="false">
      <c r="A302" s="61" t="n">
        <v>296</v>
      </c>
      <c r="B302" s="62" t="str">
        <f aca="false">IF(C302&gt;0.005,EDATE('Loan Details'!$C$8,A302-1),"")</f>
        <v/>
      </c>
      <c r="C302" s="63" t="n">
        <f aca="false">H301</f>
        <v>0</v>
      </c>
      <c r="D302" s="64" t="n">
        <f aca="false">IF(C302&gt;0.005,MIN('Loan Details'!$C$18,ROUND(C302*(1+'Loan Details'!$C$17),2)),0)</f>
        <v>0</v>
      </c>
      <c r="E302" s="63" t="n">
        <f aca="false">IF(C302&gt;0.005,ROUND(C302*'Loan Details'!$C$17,2),0)</f>
        <v>0</v>
      </c>
      <c r="F302" s="63" t="n">
        <f aca="false">D302-E302</f>
        <v>0</v>
      </c>
      <c r="G302" s="65" t="n">
        <f aca="false">IF(C302&gt;0.005,MIN(MAX(0,C302-F302),SUMIF(Prepayments!$D$5:$D$34,A302,Prepayments!$C$5:$C$34)+IF(AND('Loan Details'!$C$9&gt;0,MONTH(B302)='Loan Details'!$C$19,K302&gt;='Loan Details'!$C$11),'Loan Details'!$C$9,0)+'Loan Details'!$C$12),0)</f>
        <v>0</v>
      </c>
      <c r="H302" s="63" t="n">
        <f aca="false">MAX(0,ROUND(C302-F302-G302,2))</f>
        <v>0</v>
      </c>
      <c r="I302" s="66" t="n">
        <f aca="false">SUM($E$7:E302)</f>
        <v>1953344.27</v>
      </c>
      <c r="J302" s="67" t="n">
        <f aca="false">1-H302/'Loan Details'!$C$5</f>
        <v>1</v>
      </c>
      <c r="K302" s="61" t="n">
        <f aca="false">INT((A302-1)/12)+1</f>
        <v>25</v>
      </c>
    </row>
    <row r="303" customFormat="false" ht="15" hidden="false" customHeight="false" outlineLevel="0" collapsed="false">
      <c r="A303" s="61" t="n">
        <v>297</v>
      </c>
      <c r="B303" s="62" t="str">
        <f aca="false">IF(C303&gt;0.005,EDATE('Loan Details'!$C$8,A303-1),"")</f>
        <v/>
      </c>
      <c r="C303" s="63" t="n">
        <f aca="false">H302</f>
        <v>0</v>
      </c>
      <c r="D303" s="64" t="n">
        <f aca="false">IF(C303&gt;0.005,MIN('Loan Details'!$C$18,ROUND(C303*(1+'Loan Details'!$C$17),2)),0)</f>
        <v>0</v>
      </c>
      <c r="E303" s="63" t="n">
        <f aca="false">IF(C303&gt;0.005,ROUND(C303*'Loan Details'!$C$17,2),0)</f>
        <v>0</v>
      </c>
      <c r="F303" s="63" t="n">
        <f aca="false">D303-E303</f>
        <v>0</v>
      </c>
      <c r="G303" s="65" t="n">
        <f aca="false">IF(C303&gt;0.005,MIN(MAX(0,C303-F303),SUMIF(Prepayments!$D$5:$D$34,A303,Prepayments!$C$5:$C$34)+IF(AND('Loan Details'!$C$9&gt;0,MONTH(B303)='Loan Details'!$C$19,K303&gt;='Loan Details'!$C$11),'Loan Details'!$C$9,0)+'Loan Details'!$C$12),0)</f>
        <v>0</v>
      </c>
      <c r="H303" s="63" t="n">
        <f aca="false">MAX(0,ROUND(C303-F303-G303,2))</f>
        <v>0</v>
      </c>
      <c r="I303" s="66" t="n">
        <f aca="false">SUM($E$7:E303)</f>
        <v>1953344.27</v>
      </c>
      <c r="J303" s="67" t="n">
        <f aca="false">1-H303/'Loan Details'!$C$5</f>
        <v>1</v>
      </c>
      <c r="K303" s="61" t="n">
        <f aca="false">INT((A303-1)/12)+1</f>
        <v>25</v>
      </c>
    </row>
    <row r="304" customFormat="false" ht="15" hidden="false" customHeight="false" outlineLevel="0" collapsed="false">
      <c r="A304" s="61" t="n">
        <v>298</v>
      </c>
      <c r="B304" s="62" t="str">
        <f aca="false">IF(C304&gt;0.005,EDATE('Loan Details'!$C$8,A304-1),"")</f>
        <v/>
      </c>
      <c r="C304" s="63" t="n">
        <f aca="false">H303</f>
        <v>0</v>
      </c>
      <c r="D304" s="64" t="n">
        <f aca="false">IF(C304&gt;0.005,MIN('Loan Details'!$C$18,ROUND(C304*(1+'Loan Details'!$C$17),2)),0)</f>
        <v>0</v>
      </c>
      <c r="E304" s="63" t="n">
        <f aca="false">IF(C304&gt;0.005,ROUND(C304*'Loan Details'!$C$17,2),0)</f>
        <v>0</v>
      </c>
      <c r="F304" s="63" t="n">
        <f aca="false">D304-E304</f>
        <v>0</v>
      </c>
      <c r="G304" s="65" t="n">
        <f aca="false">IF(C304&gt;0.005,MIN(MAX(0,C304-F304),SUMIF(Prepayments!$D$5:$D$34,A304,Prepayments!$C$5:$C$34)+IF(AND('Loan Details'!$C$9&gt;0,MONTH(B304)='Loan Details'!$C$19,K304&gt;='Loan Details'!$C$11),'Loan Details'!$C$9,0)+'Loan Details'!$C$12),0)</f>
        <v>0</v>
      </c>
      <c r="H304" s="63" t="n">
        <f aca="false">MAX(0,ROUND(C304-F304-G304,2))</f>
        <v>0</v>
      </c>
      <c r="I304" s="66" t="n">
        <f aca="false">SUM($E$7:E304)</f>
        <v>1953344.27</v>
      </c>
      <c r="J304" s="67" t="n">
        <f aca="false">1-H304/'Loan Details'!$C$5</f>
        <v>1</v>
      </c>
      <c r="K304" s="61" t="n">
        <f aca="false">INT((A304-1)/12)+1</f>
        <v>25</v>
      </c>
    </row>
    <row r="305" customFormat="false" ht="15" hidden="false" customHeight="false" outlineLevel="0" collapsed="false">
      <c r="A305" s="61" t="n">
        <v>299</v>
      </c>
      <c r="B305" s="62" t="str">
        <f aca="false">IF(C305&gt;0.005,EDATE('Loan Details'!$C$8,A305-1),"")</f>
        <v/>
      </c>
      <c r="C305" s="63" t="n">
        <f aca="false">H304</f>
        <v>0</v>
      </c>
      <c r="D305" s="64" t="n">
        <f aca="false">IF(C305&gt;0.005,MIN('Loan Details'!$C$18,ROUND(C305*(1+'Loan Details'!$C$17),2)),0)</f>
        <v>0</v>
      </c>
      <c r="E305" s="63" t="n">
        <f aca="false">IF(C305&gt;0.005,ROUND(C305*'Loan Details'!$C$17,2),0)</f>
        <v>0</v>
      </c>
      <c r="F305" s="63" t="n">
        <f aca="false">D305-E305</f>
        <v>0</v>
      </c>
      <c r="G305" s="65" t="n">
        <f aca="false">IF(C305&gt;0.005,MIN(MAX(0,C305-F305),SUMIF(Prepayments!$D$5:$D$34,A305,Prepayments!$C$5:$C$34)+IF(AND('Loan Details'!$C$9&gt;0,MONTH(B305)='Loan Details'!$C$19,K305&gt;='Loan Details'!$C$11),'Loan Details'!$C$9,0)+'Loan Details'!$C$12),0)</f>
        <v>0</v>
      </c>
      <c r="H305" s="63" t="n">
        <f aca="false">MAX(0,ROUND(C305-F305-G305,2))</f>
        <v>0</v>
      </c>
      <c r="I305" s="66" t="n">
        <f aca="false">SUM($E$7:E305)</f>
        <v>1953344.27</v>
      </c>
      <c r="J305" s="67" t="n">
        <f aca="false">1-H305/'Loan Details'!$C$5</f>
        <v>1</v>
      </c>
      <c r="K305" s="61" t="n">
        <f aca="false">INT((A305-1)/12)+1</f>
        <v>25</v>
      </c>
    </row>
    <row r="306" customFormat="false" ht="15" hidden="false" customHeight="false" outlineLevel="0" collapsed="false">
      <c r="A306" s="61" t="n">
        <v>300</v>
      </c>
      <c r="B306" s="62" t="str">
        <f aca="false">IF(C306&gt;0.005,EDATE('Loan Details'!$C$8,A306-1),"")</f>
        <v/>
      </c>
      <c r="C306" s="63" t="n">
        <f aca="false">H305</f>
        <v>0</v>
      </c>
      <c r="D306" s="64" t="n">
        <f aca="false">IF(C306&gt;0.005,MIN('Loan Details'!$C$18,ROUND(C306*(1+'Loan Details'!$C$17),2)),0)</f>
        <v>0</v>
      </c>
      <c r="E306" s="63" t="n">
        <f aca="false">IF(C306&gt;0.005,ROUND(C306*'Loan Details'!$C$17,2),0)</f>
        <v>0</v>
      </c>
      <c r="F306" s="63" t="n">
        <f aca="false">D306-E306</f>
        <v>0</v>
      </c>
      <c r="G306" s="65" t="n">
        <f aca="false">IF(C306&gt;0.005,MIN(MAX(0,C306-F306),SUMIF(Prepayments!$D$5:$D$34,A306,Prepayments!$C$5:$C$34)+IF(AND('Loan Details'!$C$9&gt;0,MONTH(B306)='Loan Details'!$C$19,K306&gt;='Loan Details'!$C$11),'Loan Details'!$C$9,0)+'Loan Details'!$C$12),0)</f>
        <v>0</v>
      </c>
      <c r="H306" s="63" t="n">
        <f aca="false">MAX(0,ROUND(C306-F306-G306,2))</f>
        <v>0</v>
      </c>
      <c r="I306" s="66" t="n">
        <f aca="false">SUM($E$7:E306)</f>
        <v>1953344.27</v>
      </c>
      <c r="J306" s="67" t="n">
        <f aca="false">1-H306/'Loan Details'!$C$5</f>
        <v>1</v>
      </c>
      <c r="K306" s="61" t="n">
        <f aca="false">INT((A306-1)/12)+1</f>
        <v>25</v>
      </c>
    </row>
    <row r="307" customFormat="false" ht="15" hidden="false" customHeight="false" outlineLevel="0" collapsed="false">
      <c r="A307" s="61" t="n">
        <v>301</v>
      </c>
      <c r="B307" s="62" t="str">
        <f aca="false">IF(C307&gt;0.005,EDATE('Loan Details'!$C$8,A307-1),"")</f>
        <v/>
      </c>
      <c r="C307" s="63" t="n">
        <f aca="false">H306</f>
        <v>0</v>
      </c>
      <c r="D307" s="64" t="n">
        <f aca="false">IF(C307&gt;0.005,MIN('Loan Details'!$C$18,ROUND(C307*(1+'Loan Details'!$C$17),2)),0)</f>
        <v>0</v>
      </c>
      <c r="E307" s="63" t="n">
        <f aca="false">IF(C307&gt;0.005,ROUND(C307*'Loan Details'!$C$17,2),0)</f>
        <v>0</v>
      </c>
      <c r="F307" s="63" t="n">
        <f aca="false">D307-E307</f>
        <v>0</v>
      </c>
      <c r="G307" s="65" t="n">
        <f aca="false">IF(C307&gt;0.005,MIN(MAX(0,C307-F307),SUMIF(Prepayments!$D$5:$D$34,A307,Prepayments!$C$5:$C$34)+IF(AND('Loan Details'!$C$9&gt;0,MONTH(B307)='Loan Details'!$C$19,K307&gt;='Loan Details'!$C$11),'Loan Details'!$C$9,0)+'Loan Details'!$C$12),0)</f>
        <v>0</v>
      </c>
      <c r="H307" s="63" t="n">
        <f aca="false">MAX(0,ROUND(C307-F307-G307,2))</f>
        <v>0</v>
      </c>
      <c r="I307" s="66" t="n">
        <f aca="false">SUM($E$7:E307)</f>
        <v>1953344.27</v>
      </c>
      <c r="J307" s="67" t="n">
        <f aca="false">1-H307/'Loan Details'!$C$5</f>
        <v>1</v>
      </c>
      <c r="K307" s="61" t="n">
        <f aca="false">INT((A307-1)/12)+1</f>
        <v>26</v>
      </c>
    </row>
    <row r="308" customFormat="false" ht="15" hidden="false" customHeight="false" outlineLevel="0" collapsed="false">
      <c r="A308" s="61" t="n">
        <v>302</v>
      </c>
      <c r="B308" s="62" t="str">
        <f aca="false">IF(C308&gt;0.005,EDATE('Loan Details'!$C$8,A308-1),"")</f>
        <v/>
      </c>
      <c r="C308" s="63" t="n">
        <f aca="false">H307</f>
        <v>0</v>
      </c>
      <c r="D308" s="64" t="n">
        <f aca="false">IF(C308&gt;0.005,MIN('Loan Details'!$C$18,ROUND(C308*(1+'Loan Details'!$C$17),2)),0)</f>
        <v>0</v>
      </c>
      <c r="E308" s="63" t="n">
        <f aca="false">IF(C308&gt;0.005,ROUND(C308*'Loan Details'!$C$17,2),0)</f>
        <v>0</v>
      </c>
      <c r="F308" s="63" t="n">
        <f aca="false">D308-E308</f>
        <v>0</v>
      </c>
      <c r="G308" s="65" t="n">
        <f aca="false">IF(C308&gt;0.005,MIN(MAX(0,C308-F308),SUMIF(Prepayments!$D$5:$D$34,A308,Prepayments!$C$5:$C$34)+IF(AND('Loan Details'!$C$9&gt;0,MONTH(B308)='Loan Details'!$C$19,K308&gt;='Loan Details'!$C$11),'Loan Details'!$C$9,0)+'Loan Details'!$C$12),0)</f>
        <v>0</v>
      </c>
      <c r="H308" s="63" t="n">
        <f aca="false">MAX(0,ROUND(C308-F308-G308,2))</f>
        <v>0</v>
      </c>
      <c r="I308" s="66" t="n">
        <f aca="false">SUM($E$7:E308)</f>
        <v>1953344.27</v>
      </c>
      <c r="J308" s="67" t="n">
        <f aca="false">1-H308/'Loan Details'!$C$5</f>
        <v>1</v>
      </c>
      <c r="K308" s="61" t="n">
        <f aca="false">INT((A308-1)/12)+1</f>
        <v>26</v>
      </c>
    </row>
    <row r="309" customFormat="false" ht="15" hidden="false" customHeight="false" outlineLevel="0" collapsed="false">
      <c r="A309" s="61" t="n">
        <v>303</v>
      </c>
      <c r="B309" s="62" t="str">
        <f aca="false">IF(C309&gt;0.005,EDATE('Loan Details'!$C$8,A309-1),"")</f>
        <v/>
      </c>
      <c r="C309" s="63" t="n">
        <f aca="false">H308</f>
        <v>0</v>
      </c>
      <c r="D309" s="64" t="n">
        <f aca="false">IF(C309&gt;0.005,MIN('Loan Details'!$C$18,ROUND(C309*(1+'Loan Details'!$C$17),2)),0)</f>
        <v>0</v>
      </c>
      <c r="E309" s="63" t="n">
        <f aca="false">IF(C309&gt;0.005,ROUND(C309*'Loan Details'!$C$17,2),0)</f>
        <v>0</v>
      </c>
      <c r="F309" s="63" t="n">
        <f aca="false">D309-E309</f>
        <v>0</v>
      </c>
      <c r="G309" s="65" t="n">
        <f aca="false">IF(C309&gt;0.005,MIN(MAX(0,C309-F309),SUMIF(Prepayments!$D$5:$D$34,A309,Prepayments!$C$5:$C$34)+IF(AND('Loan Details'!$C$9&gt;0,MONTH(B309)='Loan Details'!$C$19,K309&gt;='Loan Details'!$C$11),'Loan Details'!$C$9,0)+'Loan Details'!$C$12),0)</f>
        <v>0</v>
      </c>
      <c r="H309" s="63" t="n">
        <f aca="false">MAX(0,ROUND(C309-F309-G309,2))</f>
        <v>0</v>
      </c>
      <c r="I309" s="66" t="n">
        <f aca="false">SUM($E$7:E309)</f>
        <v>1953344.27</v>
      </c>
      <c r="J309" s="67" t="n">
        <f aca="false">1-H309/'Loan Details'!$C$5</f>
        <v>1</v>
      </c>
      <c r="K309" s="61" t="n">
        <f aca="false">INT((A309-1)/12)+1</f>
        <v>26</v>
      </c>
    </row>
    <row r="310" customFormat="false" ht="15" hidden="false" customHeight="false" outlineLevel="0" collapsed="false">
      <c r="A310" s="61" t="n">
        <v>304</v>
      </c>
      <c r="B310" s="62" t="str">
        <f aca="false">IF(C310&gt;0.005,EDATE('Loan Details'!$C$8,A310-1),"")</f>
        <v/>
      </c>
      <c r="C310" s="63" t="n">
        <f aca="false">H309</f>
        <v>0</v>
      </c>
      <c r="D310" s="64" t="n">
        <f aca="false">IF(C310&gt;0.005,MIN('Loan Details'!$C$18,ROUND(C310*(1+'Loan Details'!$C$17),2)),0)</f>
        <v>0</v>
      </c>
      <c r="E310" s="63" t="n">
        <f aca="false">IF(C310&gt;0.005,ROUND(C310*'Loan Details'!$C$17,2),0)</f>
        <v>0</v>
      </c>
      <c r="F310" s="63" t="n">
        <f aca="false">D310-E310</f>
        <v>0</v>
      </c>
      <c r="G310" s="65" t="n">
        <f aca="false">IF(C310&gt;0.005,MIN(MAX(0,C310-F310),SUMIF(Prepayments!$D$5:$D$34,A310,Prepayments!$C$5:$C$34)+IF(AND('Loan Details'!$C$9&gt;0,MONTH(B310)='Loan Details'!$C$19,K310&gt;='Loan Details'!$C$11),'Loan Details'!$C$9,0)+'Loan Details'!$C$12),0)</f>
        <v>0</v>
      </c>
      <c r="H310" s="63" t="n">
        <f aca="false">MAX(0,ROUND(C310-F310-G310,2))</f>
        <v>0</v>
      </c>
      <c r="I310" s="66" t="n">
        <f aca="false">SUM($E$7:E310)</f>
        <v>1953344.27</v>
      </c>
      <c r="J310" s="67" t="n">
        <f aca="false">1-H310/'Loan Details'!$C$5</f>
        <v>1</v>
      </c>
      <c r="K310" s="61" t="n">
        <f aca="false">INT((A310-1)/12)+1</f>
        <v>26</v>
      </c>
    </row>
    <row r="311" customFormat="false" ht="15" hidden="false" customHeight="false" outlineLevel="0" collapsed="false">
      <c r="A311" s="61" t="n">
        <v>305</v>
      </c>
      <c r="B311" s="62" t="str">
        <f aca="false">IF(C311&gt;0.005,EDATE('Loan Details'!$C$8,A311-1),"")</f>
        <v/>
      </c>
      <c r="C311" s="63" t="n">
        <f aca="false">H310</f>
        <v>0</v>
      </c>
      <c r="D311" s="64" t="n">
        <f aca="false">IF(C311&gt;0.005,MIN('Loan Details'!$C$18,ROUND(C311*(1+'Loan Details'!$C$17),2)),0)</f>
        <v>0</v>
      </c>
      <c r="E311" s="63" t="n">
        <f aca="false">IF(C311&gt;0.005,ROUND(C311*'Loan Details'!$C$17,2),0)</f>
        <v>0</v>
      </c>
      <c r="F311" s="63" t="n">
        <f aca="false">D311-E311</f>
        <v>0</v>
      </c>
      <c r="G311" s="65" t="n">
        <f aca="false">IF(C311&gt;0.005,MIN(MAX(0,C311-F311),SUMIF(Prepayments!$D$5:$D$34,A311,Prepayments!$C$5:$C$34)+IF(AND('Loan Details'!$C$9&gt;0,MONTH(B311)='Loan Details'!$C$19,K311&gt;='Loan Details'!$C$11),'Loan Details'!$C$9,0)+'Loan Details'!$C$12),0)</f>
        <v>0</v>
      </c>
      <c r="H311" s="63" t="n">
        <f aca="false">MAX(0,ROUND(C311-F311-G311,2))</f>
        <v>0</v>
      </c>
      <c r="I311" s="66" t="n">
        <f aca="false">SUM($E$7:E311)</f>
        <v>1953344.27</v>
      </c>
      <c r="J311" s="67" t="n">
        <f aca="false">1-H311/'Loan Details'!$C$5</f>
        <v>1</v>
      </c>
      <c r="K311" s="61" t="n">
        <f aca="false">INT((A311-1)/12)+1</f>
        <v>26</v>
      </c>
    </row>
    <row r="312" customFormat="false" ht="15" hidden="false" customHeight="false" outlineLevel="0" collapsed="false">
      <c r="A312" s="61" t="n">
        <v>306</v>
      </c>
      <c r="B312" s="62" t="str">
        <f aca="false">IF(C312&gt;0.005,EDATE('Loan Details'!$C$8,A312-1),"")</f>
        <v/>
      </c>
      <c r="C312" s="63" t="n">
        <f aca="false">H311</f>
        <v>0</v>
      </c>
      <c r="D312" s="64" t="n">
        <f aca="false">IF(C312&gt;0.005,MIN('Loan Details'!$C$18,ROUND(C312*(1+'Loan Details'!$C$17),2)),0)</f>
        <v>0</v>
      </c>
      <c r="E312" s="63" t="n">
        <f aca="false">IF(C312&gt;0.005,ROUND(C312*'Loan Details'!$C$17,2),0)</f>
        <v>0</v>
      </c>
      <c r="F312" s="63" t="n">
        <f aca="false">D312-E312</f>
        <v>0</v>
      </c>
      <c r="G312" s="65" t="n">
        <f aca="false">IF(C312&gt;0.005,MIN(MAX(0,C312-F312),SUMIF(Prepayments!$D$5:$D$34,A312,Prepayments!$C$5:$C$34)+IF(AND('Loan Details'!$C$9&gt;0,MONTH(B312)='Loan Details'!$C$19,K312&gt;='Loan Details'!$C$11),'Loan Details'!$C$9,0)+'Loan Details'!$C$12),0)</f>
        <v>0</v>
      </c>
      <c r="H312" s="63" t="n">
        <f aca="false">MAX(0,ROUND(C312-F312-G312,2))</f>
        <v>0</v>
      </c>
      <c r="I312" s="66" t="n">
        <f aca="false">SUM($E$7:E312)</f>
        <v>1953344.27</v>
      </c>
      <c r="J312" s="67" t="n">
        <f aca="false">1-H312/'Loan Details'!$C$5</f>
        <v>1</v>
      </c>
      <c r="K312" s="61" t="n">
        <f aca="false">INT((A312-1)/12)+1</f>
        <v>26</v>
      </c>
    </row>
    <row r="313" customFormat="false" ht="15" hidden="false" customHeight="false" outlineLevel="0" collapsed="false">
      <c r="A313" s="61" t="n">
        <v>307</v>
      </c>
      <c r="B313" s="62" t="str">
        <f aca="false">IF(C313&gt;0.005,EDATE('Loan Details'!$C$8,A313-1),"")</f>
        <v/>
      </c>
      <c r="C313" s="63" t="n">
        <f aca="false">H312</f>
        <v>0</v>
      </c>
      <c r="D313" s="64" t="n">
        <f aca="false">IF(C313&gt;0.005,MIN('Loan Details'!$C$18,ROUND(C313*(1+'Loan Details'!$C$17),2)),0)</f>
        <v>0</v>
      </c>
      <c r="E313" s="63" t="n">
        <f aca="false">IF(C313&gt;0.005,ROUND(C313*'Loan Details'!$C$17,2),0)</f>
        <v>0</v>
      </c>
      <c r="F313" s="63" t="n">
        <f aca="false">D313-E313</f>
        <v>0</v>
      </c>
      <c r="G313" s="65" t="n">
        <f aca="false">IF(C313&gt;0.005,MIN(MAX(0,C313-F313),SUMIF(Prepayments!$D$5:$D$34,A313,Prepayments!$C$5:$C$34)+IF(AND('Loan Details'!$C$9&gt;0,MONTH(B313)='Loan Details'!$C$19,K313&gt;='Loan Details'!$C$11),'Loan Details'!$C$9,0)+'Loan Details'!$C$12),0)</f>
        <v>0</v>
      </c>
      <c r="H313" s="63" t="n">
        <f aca="false">MAX(0,ROUND(C313-F313-G313,2))</f>
        <v>0</v>
      </c>
      <c r="I313" s="66" t="n">
        <f aca="false">SUM($E$7:E313)</f>
        <v>1953344.27</v>
      </c>
      <c r="J313" s="67" t="n">
        <f aca="false">1-H313/'Loan Details'!$C$5</f>
        <v>1</v>
      </c>
      <c r="K313" s="61" t="n">
        <f aca="false">INT((A313-1)/12)+1</f>
        <v>26</v>
      </c>
    </row>
    <row r="314" customFormat="false" ht="15" hidden="false" customHeight="false" outlineLevel="0" collapsed="false">
      <c r="A314" s="61" t="n">
        <v>308</v>
      </c>
      <c r="B314" s="62" t="str">
        <f aca="false">IF(C314&gt;0.005,EDATE('Loan Details'!$C$8,A314-1),"")</f>
        <v/>
      </c>
      <c r="C314" s="63" t="n">
        <f aca="false">H313</f>
        <v>0</v>
      </c>
      <c r="D314" s="64" t="n">
        <f aca="false">IF(C314&gt;0.005,MIN('Loan Details'!$C$18,ROUND(C314*(1+'Loan Details'!$C$17),2)),0)</f>
        <v>0</v>
      </c>
      <c r="E314" s="63" t="n">
        <f aca="false">IF(C314&gt;0.005,ROUND(C314*'Loan Details'!$C$17,2),0)</f>
        <v>0</v>
      </c>
      <c r="F314" s="63" t="n">
        <f aca="false">D314-E314</f>
        <v>0</v>
      </c>
      <c r="G314" s="65" t="n">
        <f aca="false">IF(C314&gt;0.005,MIN(MAX(0,C314-F314),SUMIF(Prepayments!$D$5:$D$34,A314,Prepayments!$C$5:$C$34)+IF(AND('Loan Details'!$C$9&gt;0,MONTH(B314)='Loan Details'!$C$19,K314&gt;='Loan Details'!$C$11),'Loan Details'!$C$9,0)+'Loan Details'!$C$12),0)</f>
        <v>0</v>
      </c>
      <c r="H314" s="63" t="n">
        <f aca="false">MAX(0,ROUND(C314-F314-G314,2))</f>
        <v>0</v>
      </c>
      <c r="I314" s="66" t="n">
        <f aca="false">SUM($E$7:E314)</f>
        <v>1953344.27</v>
      </c>
      <c r="J314" s="67" t="n">
        <f aca="false">1-H314/'Loan Details'!$C$5</f>
        <v>1</v>
      </c>
      <c r="K314" s="61" t="n">
        <f aca="false">INT((A314-1)/12)+1</f>
        <v>26</v>
      </c>
    </row>
    <row r="315" customFormat="false" ht="15" hidden="false" customHeight="false" outlineLevel="0" collapsed="false">
      <c r="A315" s="61" t="n">
        <v>309</v>
      </c>
      <c r="B315" s="62" t="str">
        <f aca="false">IF(C315&gt;0.005,EDATE('Loan Details'!$C$8,A315-1),"")</f>
        <v/>
      </c>
      <c r="C315" s="63" t="n">
        <f aca="false">H314</f>
        <v>0</v>
      </c>
      <c r="D315" s="64" t="n">
        <f aca="false">IF(C315&gt;0.005,MIN('Loan Details'!$C$18,ROUND(C315*(1+'Loan Details'!$C$17),2)),0)</f>
        <v>0</v>
      </c>
      <c r="E315" s="63" t="n">
        <f aca="false">IF(C315&gt;0.005,ROUND(C315*'Loan Details'!$C$17,2),0)</f>
        <v>0</v>
      </c>
      <c r="F315" s="63" t="n">
        <f aca="false">D315-E315</f>
        <v>0</v>
      </c>
      <c r="G315" s="65" t="n">
        <f aca="false">IF(C315&gt;0.005,MIN(MAX(0,C315-F315),SUMIF(Prepayments!$D$5:$D$34,A315,Prepayments!$C$5:$C$34)+IF(AND('Loan Details'!$C$9&gt;0,MONTH(B315)='Loan Details'!$C$19,K315&gt;='Loan Details'!$C$11),'Loan Details'!$C$9,0)+'Loan Details'!$C$12),0)</f>
        <v>0</v>
      </c>
      <c r="H315" s="63" t="n">
        <f aca="false">MAX(0,ROUND(C315-F315-G315,2))</f>
        <v>0</v>
      </c>
      <c r="I315" s="66" t="n">
        <f aca="false">SUM($E$7:E315)</f>
        <v>1953344.27</v>
      </c>
      <c r="J315" s="67" t="n">
        <f aca="false">1-H315/'Loan Details'!$C$5</f>
        <v>1</v>
      </c>
      <c r="K315" s="61" t="n">
        <f aca="false">INT((A315-1)/12)+1</f>
        <v>26</v>
      </c>
    </row>
    <row r="316" customFormat="false" ht="15" hidden="false" customHeight="false" outlineLevel="0" collapsed="false">
      <c r="A316" s="61" t="n">
        <v>310</v>
      </c>
      <c r="B316" s="62" t="str">
        <f aca="false">IF(C316&gt;0.005,EDATE('Loan Details'!$C$8,A316-1),"")</f>
        <v/>
      </c>
      <c r="C316" s="63" t="n">
        <f aca="false">H315</f>
        <v>0</v>
      </c>
      <c r="D316" s="64" t="n">
        <f aca="false">IF(C316&gt;0.005,MIN('Loan Details'!$C$18,ROUND(C316*(1+'Loan Details'!$C$17),2)),0)</f>
        <v>0</v>
      </c>
      <c r="E316" s="63" t="n">
        <f aca="false">IF(C316&gt;0.005,ROUND(C316*'Loan Details'!$C$17,2),0)</f>
        <v>0</v>
      </c>
      <c r="F316" s="63" t="n">
        <f aca="false">D316-E316</f>
        <v>0</v>
      </c>
      <c r="G316" s="65" t="n">
        <f aca="false">IF(C316&gt;0.005,MIN(MAX(0,C316-F316),SUMIF(Prepayments!$D$5:$D$34,A316,Prepayments!$C$5:$C$34)+IF(AND('Loan Details'!$C$9&gt;0,MONTH(B316)='Loan Details'!$C$19,K316&gt;='Loan Details'!$C$11),'Loan Details'!$C$9,0)+'Loan Details'!$C$12),0)</f>
        <v>0</v>
      </c>
      <c r="H316" s="63" t="n">
        <f aca="false">MAX(0,ROUND(C316-F316-G316,2))</f>
        <v>0</v>
      </c>
      <c r="I316" s="66" t="n">
        <f aca="false">SUM($E$7:E316)</f>
        <v>1953344.27</v>
      </c>
      <c r="J316" s="67" t="n">
        <f aca="false">1-H316/'Loan Details'!$C$5</f>
        <v>1</v>
      </c>
      <c r="K316" s="61" t="n">
        <f aca="false">INT((A316-1)/12)+1</f>
        <v>26</v>
      </c>
    </row>
    <row r="317" customFormat="false" ht="15" hidden="false" customHeight="false" outlineLevel="0" collapsed="false">
      <c r="A317" s="61" t="n">
        <v>311</v>
      </c>
      <c r="B317" s="62" t="str">
        <f aca="false">IF(C317&gt;0.005,EDATE('Loan Details'!$C$8,A317-1),"")</f>
        <v/>
      </c>
      <c r="C317" s="63" t="n">
        <f aca="false">H316</f>
        <v>0</v>
      </c>
      <c r="D317" s="64" t="n">
        <f aca="false">IF(C317&gt;0.005,MIN('Loan Details'!$C$18,ROUND(C317*(1+'Loan Details'!$C$17),2)),0)</f>
        <v>0</v>
      </c>
      <c r="E317" s="63" t="n">
        <f aca="false">IF(C317&gt;0.005,ROUND(C317*'Loan Details'!$C$17,2),0)</f>
        <v>0</v>
      </c>
      <c r="F317" s="63" t="n">
        <f aca="false">D317-E317</f>
        <v>0</v>
      </c>
      <c r="G317" s="65" t="n">
        <f aca="false">IF(C317&gt;0.005,MIN(MAX(0,C317-F317),SUMIF(Prepayments!$D$5:$D$34,A317,Prepayments!$C$5:$C$34)+IF(AND('Loan Details'!$C$9&gt;0,MONTH(B317)='Loan Details'!$C$19,K317&gt;='Loan Details'!$C$11),'Loan Details'!$C$9,0)+'Loan Details'!$C$12),0)</f>
        <v>0</v>
      </c>
      <c r="H317" s="63" t="n">
        <f aca="false">MAX(0,ROUND(C317-F317-G317,2))</f>
        <v>0</v>
      </c>
      <c r="I317" s="66" t="n">
        <f aca="false">SUM($E$7:E317)</f>
        <v>1953344.27</v>
      </c>
      <c r="J317" s="67" t="n">
        <f aca="false">1-H317/'Loan Details'!$C$5</f>
        <v>1</v>
      </c>
      <c r="K317" s="61" t="n">
        <f aca="false">INT((A317-1)/12)+1</f>
        <v>26</v>
      </c>
    </row>
    <row r="318" customFormat="false" ht="15" hidden="false" customHeight="false" outlineLevel="0" collapsed="false">
      <c r="A318" s="61" t="n">
        <v>312</v>
      </c>
      <c r="B318" s="62" t="str">
        <f aca="false">IF(C318&gt;0.005,EDATE('Loan Details'!$C$8,A318-1),"")</f>
        <v/>
      </c>
      <c r="C318" s="63" t="n">
        <f aca="false">H317</f>
        <v>0</v>
      </c>
      <c r="D318" s="64" t="n">
        <f aca="false">IF(C318&gt;0.005,MIN('Loan Details'!$C$18,ROUND(C318*(1+'Loan Details'!$C$17),2)),0)</f>
        <v>0</v>
      </c>
      <c r="E318" s="63" t="n">
        <f aca="false">IF(C318&gt;0.005,ROUND(C318*'Loan Details'!$C$17,2),0)</f>
        <v>0</v>
      </c>
      <c r="F318" s="63" t="n">
        <f aca="false">D318-E318</f>
        <v>0</v>
      </c>
      <c r="G318" s="65" t="n">
        <f aca="false">IF(C318&gt;0.005,MIN(MAX(0,C318-F318),SUMIF(Prepayments!$D$5:$D$34,A318,Prepayments!$C$5:$C$34)+IF(AND('Loan Details'!$C$9&gt;0,MONTH(B318)='Loan Details'!$C$19,K318&gt;='Loan Details'!$C$11),'Loan Details'!$C$9,0)+'Loan Details'!$C$12),0)</f>
        <v>0</v>
      </c>
      <c r="H318" s="63" t="n">
        <f aca="false">MAX(0,ROUND(C318-F318-G318,2))</f>
        <v>0</v>
      </c>
      <c r="I318" s="66" t="n">
        <f aca="false">SUM($E$7:E318)</f>
        <v>1953344.27</v>
      </c>
      <c r="J318" s="67" t="n">
        <f aca="false">1-H318/'Loan Details'!$C$5</f>
        <v>1</v>
      </c>
      <c r="K318" s="61" t="n">
        <f aca="false">INT((A318-1)/12)+1</f>
        <v>26</v>
      </c>
    </row>
    <row r="319" customFormat="false" ht="15" hidden="false" customHeight="false" outlineLevel="0" collapsed="false">
      <c r="A319" s="61" t="n">
        <v>313</v>
      </c>
      <c r="B319" s="62" t="str">
        <f aca="false">IF(C319&gt;0.005,EDATE('Loan Details'!$C$8,A319-1),"")</f>
        <v/>
      </c>
      <c r="C319" s="63" t="n">
        <f aca="false">H318</f>
        <v>0</v>
      </c>
      <c r="D319" s="64" t="n">
        <f aca="false">IF(C319&gt;0.005,MIN('Loan Details'!$C$18,ROUND(C319*(1+'Loan Details'!$C$17),2)),0)</f>
        <v>0</v>
      </c>
      <c r="E319" s="63" t="n">
        <f aca="false">IF(C319&gt;0.005,ROUND(C319*'Loan Details'!$C$17,2),0)</f>
        <v>0</v>
      </c>
      <c r="F319" s="63" t="n">
        <f aca="false">D319-E319</f>
        <v>0</v>
      </c>
      <c r="G319" s="65" t="n">
        <f aca="false">IF(C319&gt;0.005,MIN(MAX(0,C319-F319),SUMIF(Prepayments!$D$5:$D$34,A319,Prepayments!$C$5:$C$34)+IF(AND('Loan Details'!$C$9&gt;0,MONTH(B319)='Loan Details'!$C$19,K319&gt;='Loan Details'!$C$11),'Loan Details'!$C$9,0)+'Loan Details'!$C$12),0)</f>
        <v>0</v>
      </c>
      <c r="H319" s="63" t="n">
        <f aca="false">MAX(0,ROUND(C319-F319-G319,2))</f>
        <v>0</v>
      </c>
      <c r="I319" s="66" t="n">
        <f aca="false">SUM($E$7:E319)</f>
        <v>1953344.27</v>
      </c>
      <c r="J319" s="67" t="n">
        <f aca="false">1-H319/'Loan Details'!$C$5</f>
        <v>1</v>
      </c>
      <c r="K319" s="61" t="n">
        <f aca="false">INT((A319-1)/12)+1</f>
        <v>27</v>
      </c>
    </row>
    <row r="320" customFormat="false" ht="15" hidden="false" customHeight="false" outlineLevel="0" collapsed="false">
      <c r="A320" s="61" t="n">
        <v>314</v>
      </c>
      <c r="B320" s="62" t="str">
        <f aca="false">IF(C320&gt;0.005,EDATE('Loan Details'!$C$8,A320-1),"")</f>
        <v/>
      </c>
      <c r="C320" s="63" t="n">
        <f aca="false">H319</f>
        <v>0</v>
      </c>
      <c r="D320" s="64" t="n">
        <f aca="false">IF(C320&gt;0.005,MIN('Loan Details'!$C$18,ROUND(C320*(1+'Loan Details'!$C$17),2)),0)</f>
        <v>0</v>
      </c>
      <c r="E320" s="63" t="n">
        <f aca="false">IF(C320&gt;0.005,ROUND(C320*'Loan Details'!$C$17,2),0)</f>
        <v>0</v>
      </c>
      <c r="F320" s="63" t="n">
        <f aca="false">D320-E320</f>
        <v>0</v>
      </c>
      <c r="G320" s="65" t="n">
        <f aca="false">IF(C320&gt;0.005,MIN(MAX(0,C320-F320),SUMIF(Prepayments!$D$5:$D$34,A320,Prepayments!$C$5:$C$34)+IF(AND('Loan Details'!$C$9&gt;0,MONTH(B320)='Loan Details'!$C$19,K320&gt;='Loan Details'!$C$11),'Loan Details'!$C$9,0)+'Loan Details'!$C$12),0)</f>
        <v>0</v>
      </c>
      <c r="H320" s="63" t="n">
        <f aca="false">MAX(0,ROUND(C320-F320-G320,2))</f>
        <v>0</v>
      </c>
      <c r="I320" s="66" t="n">
        <f aca="false">SUM($E$7:E320)</f>
        <v>1953344.27</v>
      </c>
      <c r="J320" s="67" t="n">
        <f aca="false">1-H320/'Loan Details'!$C$5</f>
        <v>1</v>
      </c>
      <c r="K320" s="61" t="n">
        <f aca="false">INT((A320-1)/12)+1</f>
        <v>27</v>
      </c>
    </row>
    <row r="321" customFormat="false" ht="15" hidden="false" customHeight="false" outlineLevel="0" collapsed="false">
      <c r="A321" s="61" t="n">
        <v>315</v>
      </c>
      <c r="B321" s="62" t="str">
        <f aca="false">IF(C321&gt;0.005,EDATE('Loan Details'!$C$8,A321-1),"")</f>
        <v/>
      </c>
      <c r="C321" s="63" t="n">
        <f aca="false">H320</f>
        <v>0</v>
      </c>
      <c r="D321" s="64" t="n">
        <f aca="false">IF(C321&gt;0.005,MIN('Loan Details'!$C$18,ROUND(C321*(1+'Loan Details'!$C$17),2)),0)</f>
        <v>0</v>
      </c>
      <c r="E321" s="63" t="n">
        <f aca="false">IF(C321&gt;0.005,ROUND(C321*'Loan Details'!$C$17,2),0)</f>
        <v>0</v>
      </c>
      <c r="F321" s="63" t="n">
        <f aca="false">D321-E321</f>
        <v>0</v>
      </c>
      <c r="G321" s="65" t="n">
        <f aca="false">IF(C321&gt;0.005,MIN(MAX(0,C321-F321),SUMIF(Prepayments!$D$5:$D$34,A321,Prepayments!$C$5:$C$34)+IF(AND('Loan Details'!$C$9&gt;0,MONTH(B321)='Loan Details'!$C$19,K321&gt;='Loan Details'!$C$11),'Loan Details'!$C$9,0)+'Loan Details'!$C$12),0)</f>
        <v>0</v>
      </c>
      <c r="H321" s="63" t="n">
        <f aca="false">MAX(0,ROUND(C321-F321-G321,2))</f>
        <v>0</v>
      </c>
      <c r="I321" s="66" t="n">
        <f aca="false">SUM($E$7:E321)</f>
        <v>1953344.27</v>
      </c>
      <c r="J321" s="67" t="n">
        <f aca="false">1-H321/'Loan Details'!$C$5</f>
        <v>1</v>
      </c>
      <c r="K321" s="61" t="n">
        <f aca="false">INT((A321-1)/12)+1</f>
        <v>27</v>
      </c>
    </row>
    <row r="322" customFormat="false" ht="15" hidden="false" customHeight="false" outlineLevel="0" collapsed="false">
      <c r="A322" s="61" t="n">
        <v>316</v>
      </c>
      <c r="B322" s="62" t="str">
        <f aca="false">IF(C322&gt;0.005,EDATE('Loan Details'!$C$8,A322-1),"")</f>
        <v/>
      </c>
      <c r="C322" s="63" t="n">
        <f aca="false">H321</f>
        <v>0</v>
      </c>
      <c r="D322" s="64" t="n">
        <f aca="false">IF(C322&gt;0.005,MIN('Loan Details'!$C$18,ROUND(C322*(1+'Loan Details'!$C$17),2)),0)</f>
        <v>0</v>
      </c>
      <c r="E322" s="63" t="n">
        <f aca="false">IF(C322&gt;0.005,ROUND(C322*'Loan Details'!$C$17,2),0)</f>
        <v>0</v>
      </c>
      <c r="F322" s="63" t="n">
        <f aca="false">D322-E322</f>
        <v>0</v>
      </c>
      <c r="G322" s="65" t="n">
        <f aca="false">IF(C322&gt;0.005,MIN(MAX(0,C322-F322),SUMIF(Prepayments!$D$5:$D$34,A322,Prepayments!$C$5:$C$34)+IF(AND('Loan Details'!$C$9&gt;0,MONTH(B322)='Loan Details'!$C$19,K322&gt;='Loan Details'!$C$11),'Loan Details'!$C$9,0)+'Loan Details'!$C$12),0)</f>
        <v>0</v>
      </c>
      <c r="H322" s="63" t="n">
        <f aca="false">MAX(0,ROUND(C322-F322-G322,2))</f>
        <v>0</v>
      </c>
      <c r="I322" s="66" t="n">
        <f aca="false">SUM($E$7:E322)</f>
        <v>1953344.27</v>
      </c>
      <c r="J322" s="67" t="n">
        <f aca="false">1-H322/'Loan Details'!$C$5</f>
        <v>1</v>
      </c>
      <c r="K322" s="61" t="n">
        <f aca="false">INT((A322-1)/12)+1</f>
        <v>27</v>
      </c>
    </row>
    <row r="323" customFormat="false" ht="15" hidden="false" customHeight="false" outlineLevel="0" collapsed="false">
      <c r="A323" s="61" t="n">
        <v>317</v>
      </c>
      <c r="B323" s="62" t="str">
        <f aca="false">IF(C323&gt;0.005,EDATE('Loan Details'!$C$8,A323-1),"")</f>
        <v/>
      </c>
      <c r="C323" s="63" t="n">
        <f aca="false">H322</f>
        <v>0</v>
      </c>
      <c r="D323" s="64" t="n">
        <f aca="false">IF(C323&gt;0.005,MIN('Loan Details'!$C$18,ROUND(C323*(1+'Loan Details'!$C$17),2)),0)</f>
        <v>0</v>
      </c>
      <c r="E323" s="63" t="n">
        <f aca="false">IF(C323&gt;0.005,ROUND(C323*'Loan Details'!$C$17,2),0)</f>
        <v>0</v>
      </c>
      <c r="F323" s="63" t="n">
        <f aca="false">D323-E323</f>
        <v>0</v>
      </c>
      <c r="G323" s="65" t="n">
        <f aca="false">IF(C323&gt;0.005,MIN(MAX(0,C323-F323),SUMIF(Prepayments!$D$5:$D$34,A323,Prepayments!$C$5:$C$34)+IF(AND('Loan Details'!$C$9&gt;0,MONTH(B323)='Loan Details'!$C$19,K323&gt;='Loan Details'!$C$11),'Loan Details'!$C$9,0)+'Loan Details'!$C$12),0)</f>
        <v>0</v>
      </c>
      <c r="H323" s="63" t="n">
        <f aca="false">MAX(0,ROUND(C323-F323-G323,2))</f>
        <v>0</v>
      </c>
      <c r="I323" s="66" t="n">
        <f aca="false">SUM($E$7:E323)</f>
        <v>1953344.27</v>
      </c>
      <c r="J323" s="67" t="n">
        <f aca="false">1-H323/'Loan Details'!$C$5</f>
        <v>1</v>
      </c>
      <c r="K323" s="61" t="n">
        <f aca="false">INT((A323-1)/12)+1</f>
        <v>27</v>
      </c>
    </row>
    <row r="324" customFormat="false" ht="15" hidden="false" customHeight="false" outlineLevel="0" collapsed="false">
      <c r="A324" s="61" t="n">
        <v>318</v>
      </c>
      <c r="B324" s="62" t="str">
        <f aca="false">IF(C324&gt;0.005,EDATE('Loan Details'!$C$8,A324-1),"")</f>
        <v/>
      </c>
      <c r="C324" s="63" t="n">
        <f aca="false">H323</f>
        <v>0</v>
      </c>
      <c r="D324" s="64" t="n">
        <f aca="false">IF(C324&gt;0.005,MIN('Loan Details'!$C$18,ROUND(C324*(1+'Loan Details'!$C$17),2)),0)</f>
        <v>0</v>
      </c>
      <c r="E324" s="63" t="n">
        <f aca="false">IF(C324&gt;0.005,ROUND(C324*'Loan Details'!$C$17,2),0)</f>
        <v>0</v>
      </c>
      <c r="F324" s="63" t="n">
        <f aca="false">D324-E324</f>
        <v>0</v>
      </c>
      <c r="G324" s="65" t="n">
        <f aca="false">IF(C324&gt;0.005,MIN(MAX(0,C324-F324),SUMIF(Prepayments!$D$5:$D$34,A324,Prepayments!$C$5:$C$34)+IF(AND('Loan Details'!$C$9&gt;0,MONTH(B324)='Loan Details'!$C$19,K324&gt;='Loan Details'!$C$11),'Loan Details'!$C$9,0)+'Loan Details'!$C$12),0)</f>
        <v>0</v>
      </c>
      <c r="H324" s="63" t="n">
        <f aca="false">MAX(0,ROUND(C324-F324-G324,2))</f>
        <v>0</v>
      </c>
      <c r="I324" s="66" t="n">
        <f aca="false">SUM($E$7:E324)</f>
        <v>1953344.27</v>
      </c>
      <c r="J324" s="67" t="n">
        <f aca="false">1-H324/'Loan Details'!$C$5</f>
        <v>1</v>
      </c>
      <c r="K324" s="61" t="n">
        <f aca="false">INT((A324-1)/12)+1</f>
        <v>27</v>
      </c>
    </row>
    <row r="325" customFormat="false" ht="15" hidden="false" customHeight="false" outlineLevel="0" collapsed="false">
      <c r="A325" s="61" t="n">
        <v>319</v>
      </c>
      <c r="B325" s="62" t="str">
        <f aca="false">IF(C325&gt;0.005,EDATE('Loan Details'!$C$8,A325-1),"")</f>
        <v/>
      </c>
      <c r="C325" s="63" t="n">
        <f aca="false">H324</f>
        <v>0</v>
      </c>
      <c r="D325" s="64" t="n">
        <f aca="false">IF(C325&gt;0.005,MIN('Loan Details'!$C$18,ROUND(C325*(1+'Loan Details'!$C$17),2)),0)</f>
        <v>0</v>
      </c>
      <c r="E325" s="63" t="n">
        <f aca="false">IF(C325&gt;0.005,ROUND(C325*'Loan Details'!$C$17,2),0)</f>
        <v>0</v>
      </c>
      <c r="F325" s="63" t="n">
        <f aca="false">D325-E325</f>
        <v>0</v>
      </c>
      <c r="G325" s="65" t="n">
        <f aca="false">IF(C325&gt;0.005,MIN(MAX(0,C325-F325),SUMIF(Prepayments!$D$5:$D$34,A325,Prepayments!$C$5:$C$34)+IF(AND('Loan Details'!$C$9&gt;0,MONTH(B325)='Loan Details'!$C$19,K325&gt;='Loan Details'!$C$11),'Loan Details'!$C$9,0)+'Loan Details'!$C$12),0)</f>
        <v>0</v>
      </c>
      <c r="H325" s="63" t="n">
        <f aca="false">MAX(0,ROUND(C325-F325-G325,2))</f>
        <v>0</v>
      </c>
      <c r="I325" s="66" t="n">
        <f aca="false">SUM($E$7:E325)</f>
        <v>1953344.27</v>
      </c>
      <c r="J325" s="67" t="n">
        <f aca="false">1-H325/'Loan Details'!$C$5</f>
        <v>1</v>
      </c>
      <c r="K325" s="61" t="n">
        <f aca="false">INT((A325-1)/12)+1</f>
        <v>27</v>
      </c>
    </row>
    <row r="326" customFormat="false" ht="15" hidden="false" customHeight="false" outlineLevel="0" collapsed="false">
      <c r="A326" s="61" t="n">
        <v>320</v>
      </c>
      <c r="B326" s="62" t="str">
        <f aca="false">IF(C326&gt;0.005,EDATE('Loan Details'!$C$8,A326-1),"")</f>
        <v/>
      </c>
      <c r="C326" s="63" t="n">
        <f aca="false">H325</f>
        <v>0</v>
      </c>
      <c r="D326" s="64" t="n">
        <f aca="false">IF(C326&gt;0.005,MIN('Loan Details'!$C$18,ROUND(C326*(1+'Loan Details'!$C$17),2)),0)</f>
        <v>0</v>
      </c>
      <c r="E326" s="63" t="n">
        <f aca="false">IF(C326&gt;0.005,ROUND(C326*'Loan Details'!$C$17,2),0)</f>
        <v>0</v>
      </c>
      <c r="F326" s="63" t="n">
        <f aca="false">D326-E326</f>
        <v>0</v>
      </c>
      <c r="G326" s="65" t="n">
        <f aca="false">IF(C326&gt;0.005,MIN(MAX(0,C326-F326),SUMIF(Prepayments!$D$5:$D$34,A326,Prepayments!$C$5:$C$34)+IF(AND('Loan Details'!$C$9&gt;0,MONTH(B326)='Loan Details'!$C$19,K326&gt;='Loan Details'!$C$11),'Loan Details'!$C$9,0)+'Loan Details'!$C$12),0)</f>
        <v>0</v>
      </c>
      <c r="H326" s="63" t="n">
        <f aca="false">MAX(0,ROUND(C326-F326-G326,2))</f>
        <v>0</v>
      </c>
      <c r="I326" s="66" t="n">
        <f aca="false">SUM($E$7:E326)</f>
        <v>1953344.27</v>
      </c>
      <c r="J326" s="67" t="n">
        <f aca="false">1-H326/'Loan Details'!$C$5</f>
        <v>1</v>
      </c>
      <c r="K326" s="61" t="n">
        <f aca="false">INT((A326-1)/12)+1</f>
        <v>27</v>
      </c>
    </row>
    <row r="327" customFormat="false" ht="15" hidden="false" customHeight="false" outlineLevel="0" collapsed="false">
      <c r="A327" s="61" t="n">
        <v>321</v>
      </c>
      <c r="B327" s="62" t="str">
        <f aca="false">IF(C327&gt;0.005,EDATE('Loan Details'!$C$8,A327-1),"")</f>
        <v/>
      </c>
      <c r="C327" s="63" t="n">
        <f aca="false">H326</f>
        <v>0</v>
      </c>
      <c r="D327" s="64" t="n">
        <f aca="false">IF(C327&gt;0.005,MIN('Loan Details'!$C$18,ROUND(C327*(1+'Loan Details'!$C$17),2)),0)</f>
        <v>0</v>
      </c>
      <c r="E327" s="63" t="n">
        <f aca="false">IF(C327&gt;0.005,ROUND(C327*'Loan Details'!$C$17,2),0)</f>
        <v>0</v>
      </c>
      <c r="F327" s="63" t="n">
        <f aca="false">D327-E327</f>
        <v>0</v>
      </c>
      <c r="G327" s="65" t="n">
        <f aca="false">IF(C327&gt;0.005,MIN(MAX(0,C327-F327),SUMIF(Prepayments!$D$5:$D$34,A327,Prepayments!$C$5:$C$34)+IF(AND('Loan Details'!$C$9&gt;0,MONTH(B327)='Loan Details'!$C$19,K327&gt;='Loan Details'!$C$11),'Loan Details'!$C$9,0)+'Loan Details'!$C$12),0)</f>
        <v>0</v>
      </c>
      <c r="H327" s="63" t="n">
        <f aca="false">MAX(0,ROUND(C327-F327-G327,2))</f>
        <v>0</v>
      </c>
      <c r="I327" s="66" t="n">
        <f aca="false">SUM($E$7:E327)</f>
        <v>1953344.27</v>
      </c>
      <c r="J327" s="67" t="n">
        <f aca="false">1-H327/'Loan Details'!$C$5</f>
        <v>1</v>
      </c>
      <c r="K327" s="61" t="n">
        <f aca="false">INT((A327-1)/12)+1</f>
        <v>27</v>
      </c>
    </row>
    <row r="328" customFormat="false" ht="15" hidden="false" customHeight="false" outlineLevel="0" collapsed="false">
      <c r="A328" s="61" t="n">
        <v>322</v>
      </c>
      <c r="B328" s="62" t="str">
        <f aca="false">IF(C328&gt;0.005,EDATE('Loan Details'!$C$8,A328-1),"")</f>
        <v/>
      </c>
      <c r="C328" s="63" t="n">
        <f aca="false">H327</f>
        <v>0</v>
      </c>
      <c r="D328" s="64" t="n">
        <f aca="false">IF(C328&gt;0.005,MIN('Loan Details'!$C$18,ROUND(C328*(1+'Loan Details'!$C$17),2)),0)</f>
        <v>0</v>
      </c>
      <c r="E328" s="63" t="n">
        <f aca="false">IF(C328&gt;0.005,ROUND(C328*'Loan Details'!$C$17,2),0)</f>
        <v>0</v>
      </c>
      <c r="F328" s="63" t="n">
        <f aca="false">D328-E328</f>
        <v>0</v>
      </c>
      <c r="G328" s="65" t="n">
        <f aca="false">IF(C328&gt;0.005,MIN(MAX(0,C328-F328),SUMIF(Prepayments!$D$5:$D$34,A328,Prepayments!$C$5:$C$34)+IF(AND('Loan Details'!$C$9&gt;0,MONTH(B328)='Loan Details'!$C$19,K328&gt;='Loan Details'!$C$11),'Loan Details'!$C$9,0)+'Loan Details'!$C$12),0)</f>
        <v>0</v>
      </c>
      <c r="H328" s="63" t="n">
        <f aca="false">MAX(0,ROUND(C328-F328-G328,2))</f>
        <v>0</v>
      </c>
      <c r="I328" s="66" t="n">
        <f aca="false">SUM($E$7:E328)</f>
        <v>1953344.27</v>
      </c>
      <c r="J328" s="67" t="n">
        <f aca="false">1-H328/'Loan Details'!$C$5</f>
        <v>1</v>
      </c>
      <c r="K328" s="61" t="n">
        <f aca="false">INT((A328-1)/12)+1</f>
        <v>27</v>
      </c>
    </row>
    <row r="329" customFormat="false" ht="15" hidden="false" customHeight="false" outlineLevel="0" collapsed="false">
      <c r="A329" s="61" t="n">
        <v>323</v>
      </c>
      <c r="B329" s="62" t="str">
        <f aca="false">IF(C329&gt;0.005,EDATE('Loan Details'!$C$8,A329-1),"")</f>
        <v/>
      </c>
      <c r="C329" s="63" t="n">
        <f aca="false">H328</f>
        <v>0</v>
      </c>
      <c r="D329" s="64" t="n">
        <f aca="false">IF(C329&gt;0.005,MIN('Loan Details'!$C$18,ROUND(C329*(1+'Loan Details'!$C$17),2)),0)</f>
        <v>0</v>
      </c>
      <c r="E329" s="63" t="n">
        <f aca="false">IF(C329&gt;0.005,ROUND(C329*'Loan Details'!$C$17,2),0)</f>
        <v>0</v>
      </c>
      <c r="F329" s="63" t="n">
        <f aca="false">D329-E329</f>
        <v>0</v>
      </c>
      <c r="G329" s="65" t="n">
        <f aca="false">IF(C329&gt;0.005,MIN(MAX(0,C329-F329),SUMIF(Prepayments!$D$5:$D$34,A329,Prepayments!$C$5:$C$34)+IF(AND('Loan Details'!$C$9&gt;0,MONTH(B329)='Loan Details'!$C$19,K329&gt;='Loan Details'!$C$11),'Loan Details'!$C$9,0)+'Loan Details'!$C$12),0)</f>
        <v>0</v>
      </c>
      <c r="H329" s="63" t="n">
        <f aca="false">MAX(0,ROUND(C329-F329-G329,2))</f>
        <v>0</v>
      </c>
      <c r="I329" s="66" t="n">
        <f aca="false">SUM($E$7:E329)</f>
        <v>1953344.27</v>
      </c>
      <c r="J329" s="67" t="n">
        <f aca="false">1-H329/'Loan Details'!$C$5</f>
        <v>1</v>
      </c>
      <c r="K329" s="61" t="n">
        <f aca="false">INT((A329-1)/12)+1</f>
        <v>27</v>
      </c>
    </row>
    <row r="330" customFormat="false" ht="15" hidden="false" customHeight="false" outlineLevel="0" collapsed="false">
      <c r="A330" s="61" t="n">
        <v>324</v>
      </c>
      <c r="B330" s="62" t="str">
        <f aca="false">IF(C330&gt;0.005,EDATE('Loan Details'!$C$8,A330-1),"")</f>
        <v/>
      </c>
      <c r="C330" s="63" t="n">
        <f aca="false">H329</f>
        <v>0</v>
      </c>
      <c r="D330" s="64" t="n">
        <f aca="false">IF(C330&gt;0.005,MIN('Loan Details'!$C$18,ROUND(C330*(1+'Loan Details'!$C$17),2)),0)</f>
        <v>0</v>
      </c>
      <c r="E330" s="63" t="n">
        <f aca="false">IF(C330&gt;0.005,ROUND(C330*'Loan Details'!$C$17,2),0)</f>
        <v>0</v>
      </c>
      <c r="F330" s="63" t="n">
        <f aca="false">D330-E330</f>
        <v>0</v>
      </c>
      <c r="G330" s="65" t="n">
        <f aca="false">IF(C330&gt;0.005,MIN(MAX(0,C330-F330),SUMIF(Prepayments!$D$5:$D$34,A330,Prepayments!$C$5:$C$34)+IF(AND('Loan Details'!$C$9&gt;0,MONTH(B330)='Loan Details'!$C$19,K330&gt;='Loan Details'!$C$11),'Loan Details'!$C$9,0)+'Loan Details'!$C$12),0)</f>
        <v>0</v>
      </c>
      <c r="H330" s="63" t="n">
        <f aca="false">MAX(0,ROUND(C330-F330-G330,2))</f>
        <v>0</v>
      </c>
      <c r="I330" s="66" t="n">
        <f aca="false">SUM($E$7:E330)</f>
        <v>1953344.27</v>
      </c>
      <c r="J330" s="67" t="n">
        <f aca="false">1-H330/'Loan Details'!$C$5</f>
        <v>1</v>
      </c>
      <c r="K330" s="61" t="n">
        <f aca="false">INT((A330-1)/12)+1</f>
        <v>27</v>
      </c>
    </row>
    <row r="331" customFormat="false" ht="15" hidden="false" customHeight="false" outlineLevel="0" collapsed="false">
      <c r="A331" s="61" t="n">
        <v>325</v>
      </c>
      <c r="B331" s="62" t="str">
        <f aca="false">IF(C331&gt;0.005,EDATE('Loan Details'!$C$8,A331-1),"")</f>
        <v/>
      </c>
      <c r="C331" s="63" t="n">
        <f aca="false">H330</f>
        <v>0</v>
      </c>
      <c r="D331" s="64" t="n">
        <f aca="false">IF(C331&gt;0.005,MIN('Loan Details'!$C$18,ROUND(C331*(1+'Loan Details'!$C$17),2)),0)</f>
        <v>0</v>
      </c>
      <c r="E331" s="63" t="n">
        <f aca="false">IF(C331&gt;0.005,ROUND(C331*'Loan Details'!$C$17,2),0)</f>
        <v>0</v>
      </c>
      <c r="F331" s="63" t="n">
        <f aca="false">D331-E331</f>
        <v>0</v>
      </c>
      <c r="G331" s="65" t="n">
        <f aca="false">IF(C331&gt;0.005,MIN(MAX(0,C331-F331),SUMIF(Prepayments!$D$5:$D$34,A331,Prepayments!$C$5:$C$34)+IF(AND('Loan Details'!$C$9&gt;0,MONTH(B331)='Loan Details'!$C$19,K331&gt;='Loan Details'!$C$11),'Loan Details'!$C$9,0)+'Loan Details'!$C$12),0)</f>
        <v>0</v>
      </c>
      <c r="H331" s="63" t="n">
        <f aca="false">MAX(0,ROUND(C331-F331-G331,2))</f>
        <v>0</v>
      </c>
      <c r="I331" s="66" t="n">
        <f aca="false">SUM($E$7:E331)</f>
        <v>1953344.27</v>
      </c>
      <c r="J331" s="67" t="n">
        <f aca="false">1-H331/'Loan Details'!$C$5</f>
        <v>1</v>
      </c>
      <c r="K331" s="61" t="n">
        <f aca="false">INT((A331-1)/12)+1</f>
        <v>28</v>
      </c>
    </row>
    <row r="332" customFormat="false" ht="15" hidden="false" customHeight="false" outlineLevel="0" collapsed="false">
      <c r="A332" s="61" t="n">
        <v>326</v>
      </c>
      <c r="B332" s="62" t="str">
        <f aca="false">IF(C332&gt;0.005,EDATE('Loan Details'!$C$8,A332-1),"")</f>
        <v/>
      </c>
      <c r="C332" s="63" t="n">
        <f aca="false">H331</f>
        <v>0</v>
      </c>
      <c r="D332" s="64" t="n">
        <f aca="false">IF(C332&gt;0.005,MIN('Loan Details'!$C$18,ROUND(C332*(1+'Loan Details'!$C$17),2)),0)</f>
        <v>0</v>
      </c>
      <c r="E332" s="63" t="n">
        <f aca="false">IF(C332&gt;0.005,ROUND(C332*'Loan Details'!$C$17,2),0)</f>
        <v>0</v>
      </c>
      <c r="F332" s="63" t="n">
        <f aca="false">D332-E332</f>
        <v>0</v>
      </c>
      <c r="G332" s="65" t="n">
        <f aca="false">IF(C332&gt;0.005,MIN(MAX(0,C332-F332),SUMIF(Prepayments!$D$5:$D$34,A332,Prepayments!$C$5:$C$34)+IF(AND('Loan Details'!$C$9&gt;0,MONTH(B332)='Loan Details'!$C$19,K332&gt;='Loan Details'!$C$11),'Loan Details'!$C$9,0)+'Loan Details'!$C$12),0)</f>
        <v>0</v>
      </c>
      <c r="H332" s="63" t="n">
        <f aca="false">MAX(0,ROUND(C332-F332-G332,2))</f>
        <v>0</v>
      </c>
      <c r="I332" s="66" t="n">
        <f aca="false">SUM($E$7:E332)</f>
        <v>1953344.27</v>
      </c>
      <c r="J332" s="67" t="n">
        <f aca="false">1-H332/'Loan Details'!$C$5</f>
        <v>1</v>
      </c>
      <c r="K332" s="61" t="n">
        <f aca="false">INT((A332-1)/12)+1</f>
        <v>28</v>
      </c>
    </row>
    <row r="333" customFormat="false" ht="15" hidden="false" customHeight="false" outlineLevel="0" collapsed="false">
      <c r="A333" s="61" t="n">
        <v>327</v>
      </c>
      <c r="B333" s="62" t="str">
        <f aca="false">IF(C333&gt;0.005,EDATE('Loan Details'!$C$8,A333-1),"")</f>
        <v/>
      </c>
      <c r="C333" s="63" t="n">
        <f aca="false">H332</f>
        <v>0</v>
      </c>
      <c r="D333" s="64" t="n">
        <f aca="false">IF(C333&gt;0.005,MIN('Loan Details'!$C$18,ROUND(C333*(1+'Loan Details'!$C$17),2)),0)</f>
        <v>0</v>
      </c>
      <c r="E333" s="63" t="n">
        <f aca="false">IF(C333&gt;0.005,ROUND(C333*'Loan Details'!$C$17,2),0)</f>
        <v>0</v>
      </c>
      <c r="F333" s="63" t="n">
        <f aca="false">D333-E333</f>
        <v>0</v>
      </c>
      <c r="G333" s="65" t="n">
        <f aca="false">IF(C333&gt;0.005,MIN(MAX(0,C333-F333),SUMIF(Prepayments!$D$5:$D$34,A333,Prepayments!$C$5:$C$34)+IF(AND('Loan Details'!$C$9&gt;0,MONTH(B333)='Loan Details'!$C$19,K333&gt;='Loan Details'!$C$11),'Loan Details'!$C$9,0)+'Loan Details'!$C$12),0)</f>
        <v>0</v>
      </c>
      <c r="H333" s="63" t="n">
        <f aca="false">MAX(0,ROUND(C333-F333-G333,2))</f>
        <v>0</v>
      </c>
      <c r="I333" s="66" t="n">
        <f aca="false">SUM($E$7:E333)</f>
        <v>1953344.27</v>
      </c>
      <c r="J333" s="67" t="n">
        <f aca="false">1-H333/'Loan Details'!$C$5</f>
        <v>1</v>
      </c>
      <c r="K333" s="61" t="n">
        <f aca="false">INT((A333-1)/12)+1</f>
        <v>28</v>
      </c>
    </row>
    <row r="334" customFormat="false" ht="15" hidden="false" customHeight="false" outlineLevel="0" collapsed="false">
      <c r="A334" s="61" t="n">
        <v>328</v>
      </c>
      <c r="B334" s="62" t="str">
        <f aca="false">IF(C334&gt;0.005,EDATE('Loan Details'!$C$8,A334-1),"")</f>
        <v/>
      </c>
      <c r="C334" s="63" t="n">
        <f aca="false">H333</f>
        <v>0</v>
      </c>
      <c r="D334" s="64" t="n">
        <f aca="false">IF(C334&gt;0.005,MIN('Loan Details'!$C$18,ROUND(C334*(1+'Loan Details'!$C$17),2)),0)</f>
        <v>0</v>
      </c>
      <c r="E334" s="63" t="n">
        <f aca="false">IF(C334&gt;0.005,ROUND(C334*'Loan Details'!$C$17,2),0)</f>
        <v>0</v>
      </c>
      <c r="F334" s="63" t="n">
        <f aca="false">D334-E334</f>
        <v>0</v>
      </c>
      <c r="G334" s="65" t="n">
        <f aca="false">IF(C334&gt;0.005,MIN(MAX(0,C334-F334),SUMIF(Prepayments!$D$5:$D$34,A334,Prepayments!$C$5:$C$34)+IF(AND('Loan Details'!$C$9&gt;0,MONTH(B334)='Loan Details'!$C$19,K334&gt;='Loan Details'!$C$11),'Loan Details'!$C$9,0)+'Loan Details'!$C$12),0)</f>
        <v>0</v>
      </c>
      <c r="H334" s="63" t="n">
        <f aca="false">MAX(0,ROUND(C334-F334-G334,2))</f>
        <v>0</v>
      </c>
      <c r="I334" s="66" t="n">
        <f aca="false">SUM($E$7:E334)</f>
        <v>1953344.27</v>
      </c>
      <c r="J334" s="67" t="n">
        <f aca="false">1-H334/'Loan Details'!$C$5</f>
        <v>1</v>
      </c>
      <c r="K334" s="61" t="n">
        <f aca="false">INT((A334-1)/12)+1</f>
        <v>28</v>
      </c>
    </row>
    <row r="335" customFormat="false" ht="15" hidden="false" customHeight="false" outlineLevel="0" collapsed="false">
      <c r="A335" s="61" t="n">
        <v>329</v>
      </c>
      <c r="B335" s="62" t="str">
        <f aca="false">IF(C335&gt;0.005,EDATE('Loan Details'!$C$8,A335-1),"")</f>
        <v/>
      </c>
      <c r="C335" s="63" t="n">
        <f aca="false">H334</f>
        <v>0</v>
      </c>
      <c r="D335" s="64" t="n">
        <f aca="false">IF(C335&gt;0.005,MIN('Loan Details'!$C$18,ROUND(C335*(1+'Loan Details'!$C$17),2)),0)</f>
        <v>0</v>
      </c>
      <c r="E335" s="63" t="n">
        <f aca="false">IF(C335&gt;0.005,ROUND(C335*'Loan Details'!$C$17,2),0)</f>
        <v>0</v>
      </c>
      <c r="F335" s="63" t="n">
        <f aca="false">D335-E335</f>
        <v>0</v>
      </c>
      <c r="G335" s="65" t="n">
        <f aca="false">IF(C335&gt;0.005,MIN(MAX(0,C335-F335),SUMIF(Prepayments!$D$5:$D$34,A335,Prepayments!$C$5:$C$34)+IF(AND('Loan Details'!$C$9&gt;0,MONTH(B335)='Loan Details'!$C$19,K335&gt;='Loan Details'!$C$11),'Loan Details'!$C$9,0)+'Loan Details'!$C$12),0)</f>
        <v>0</v>
      </c>
      <c r="H335" s="63" t="n">
        <f aca="false">MAX(0,ROUND(C335-F335-G335,2))</f>
        <v>0</v>
      </c>
      <c r="I335" s="66" t="n">
        <f aca="false">SUM($E$7:E335)</f>
        <v>1953344.27</v>
      </c>
      <c r="J335" s="67" t="n">
        <f aca="false">1-H335/'Loan Details'!$C$5</f>
        <v>1</v>
      </c>
      <c r="K335" s="61" t="n">
        <f aca="false">INT((A335-1)/12)+1</f>
        <v>28</v>
      </c>
    </row>
    <row r="336" customFormat="false" ht="15" hidden="false" customHeight="false" outlineLevel="0" collapsed="false">
      <c r="A336" s="61" t="n">
        <v>330</v>
      </c>
      <c r="B336" s="62" t="str">
        <f aca="false">IF(C336&gt;0.005,EDATE('Loan Details'!$C$8,A336-1),"")</f>
        <v/>
      </c>
      <c r="C336" s="63" t="n">
        <f aca="false">H335</f>
        <v>0</v>
      </c>
      <c r="D336" s="64" t="n">
        <f aca="false">IF(C336&gt;0.005,MIN('Loan Details'!$C$18,ROUND(C336*(1+'Loan Details'!$C$17),2)),0)</f>
        <v>0</v>
      </c>
      <c r="E336" s="63" t="n">
        <f aca="false">IF(C336&gt;0.005,ROUND(C336*'Loan Details'!$C$17,2),0)</f>
        <v>0</v>
      </c>
      <c r="F336" s="63" t="n">
        <f aca="false">D336-E336</f>
        <v>0</v>
      </c>
      <c r="G336" s="65" t="n">
        <f aca="false">IF(C336&gt;0.005,MIN(MAX(0,C336-F336),SUMIF(Prepayments!$D$5:$D$34,A336,Prepayments!$C$5:$C$34)+IF(AND('Loan Details'!$C$9&gt;0,MONTH(B336)='Loan Details'!$C$19,K336&gt;='Loan Details'!$C$11),'Loan Details'!$C$9,0)+'Loan Details'!$C$12),0)</f>
        <v>0</v>
      </c>
      <c r="H336" s="63" t="n">
        <f aca="false">MAX(0,ROUND(C336-F336-G336,2))</f>
        <v>0</v>
      </c>
      <c r="I336" s="66" t="n">
        <f aca="false">SUM($E$7:E336)</f>
        <v>1953344.27</v>
      </c>
      <c r="J336" s="67" t="n">
        <f aca="false">1-H336/'Loan Details'!$C$5</f>
        <v>1</v>
      </c>
      <c r="K336" s="61" t="n">
        <f aca="false">INT((A336-1)/12)+1</f>
        <v>28</v>
      </c>
    </row>
    <row r="337" customFormat="false" ht="15" hidden="false" customHeight="false" outlineLevel="0" collapsed="false">
      <c r="A337" s="61" t="n">
        <v>331</v>
      </c>
      <c r="B337" s="62" t="str">
        <f aca="false">IF(C337&gt;0.005,EDATE('Loan Details'!$C$8,A337-1),"")</f>
        <v/>
      </c>
      <c r="C337" s="63" t="n">
        <f aca="false">H336</f>
        <v>0</v>
      </c>
      <c r="D337" s="64" t="n">
        <f aca="false">IF(C337&gt;0.005,MIN('Loan Details'!$C$18,ROUND(C337*(1+'Loan Details'!$C$17),2)),0)</f>
        <v>0</v>
      </c>
      <c r="E337" s="63" t="n">
        <f aca="false">IF(C337&gt;0.005,ROUND(C337*'Loan Details'!$C$17,2),0)</f>
        <v>0</v>
      </c>
      <c r="F337" s="63" t="n">
        <f aca="false">D337-E337</f>
        <v>0</v>
      </c>
      <c r="G337" s="65" t="n">
        <f aca="false">IF(C337&gt;0.005,MIN(MAX(0,C337-F337),SUMIF(Prepayments!$D$5:$D$34,A337,Prepayments!$C$5:$C$34)+IF(AND('Loan Details'!$C$9&gt;0,MONTH(B337)='Loan Details'!$C$19,K337&gt;='Loan Details'!$C$11),'Loan Details'!$C$9,0)+'Loan Details'!$C$12),0)</f>
        <v>0</v>
      </c>
      <c r="H337" s="63" t="n">
        <f aca="false">MAX(0,ROUND(C337-F337-G337,2))</f>
        <v>0</v>
      </c>
      <c r="I337" s="66" t="n">
        <f aca="false">SUM($E$7:E337)</f>
        <v>1953344.27</v>
      </c>
      <c r="J337" s="67" t="n">
        <f aca="false">1-H337/'Loan Details'!$C$5</f>
        <v>1</v>
      </c>
      <c r="K337" s="61" t="n">
        <f aca="false">INT((A337-1)/12)+1</f>
        <v>28</v>
      </c>
    </row>
    <row r="338" customFormat="false" ht="15" hidden="false" customHeight="false" outlineLevel="0" collapsed="false">
      <c r="A338" s="61" t="n">
        <v>332</v>
      </c>
      <c r="B338" s="62" t="str">
        <f aca="false">IF(C338&gt;0.005,EDATE('Loan Details'!$C$8,A338-1),"")</f>
        <v/>
      </c>
      <c r="C338" s="63" t="n">
        <f aca="false">H337</f>
        <v>0</v>
      </c>
      <c r="D338" s="64" t="n">
        <f aca="false">IF(C338&gt;0.005,MIN('Loan Details'!$C$18,ROUND(C338*(1+'Loan Details'!$C$17),2)),0)</f>
        <v>0</v>
      </c>
      <c r="E338" s="63" t="n">
        <f aca="false">IF(C338&gt;0.005,ROUND(C338*'Loan Details'!$C$17,2),0)</f>
        <v>0</v>
      </c>
      <c r="F338" s="63" t="n">
        <f aca="false">D338-E338</f>
        <v>0</v>
      </c>
      <c r="G338" s="65" t="n">
        <f aca="false">IF(C338&gt;0.005,MIN(MAX(0,C338-F338),SUMIF(Prepayments!$D$5:$D$34,A338,Prepayments!$C$5:$C$34)+IF(AND('Loan Details'!$C$9&gt;0,MONTH(B338)='Loan Details'!$C$19,K338&gt;='Loan Details'!$C$11),'Loan Details'!$C$9,0)+'Loan Details'!$C$12),0)</f>
        <v>0</v>
      </c>
      <c r="H338" s="63" t="n">
        <f aca="false">MAX(0,ROUND(C338-F338-G338,2))</f>
        <v>0</v>
      </c>
      <c r="I338" s="66" t="n">
        <f aca="false">SUM($E$7:E338)</f>
        <v>1953344.27</v>
      </c>
      <c r="J338" s="67" t="n">
        <f aca="false">1-H338/'Loan Details'!$C$5</f>
        <v>1</v>
      </c>
      <c r="K338" s="61" t="n">
        <f aca="false">INT((A338-1)/12)+1</f>
        <v>28</v>
      </c>
    </row>
    <row r="339" customFormat="false" ht="15" hidden="false" customHeight="false" outlineLevel="0" collapsed="false">
      <c r="A339" s="61" t="n">
        <v>333</v>
      </c>
      <c r="B339" s="62" t="str">
        <f aca="false">IF(C339&gt;0.005,EDATE('Loan Details'!$C$8,A339-1),"")</f>
        <v/>
      </c>
      <c r="C339" s="63" t="n">
        <f aca="false">H338</f>
        <v>0</v>
      </c>
      <c r="D339" s="64" t="n">
        <f aca="false">IF(C339&gt;0.005,MIN('Loan Details'!$C$18,ROUND(C339*(1+'Loan Details'!$C$17),2)),0)</f>
        <v>0</v>
      </c>
      <c r="E339" s="63" t="n">
        <f aca="false">IF(C339&gt;0.005,ROUND(C339*'Loan Details'!$C$17,2),0)</f>
        <v>0</v>
      </c>
      <c r="F339" s="63" t="n">
        <f aca="false">D339-E339</f>
        <v>0</v>
      </c>
      <c r="G339" s="65" t="n">
        <f aca="false">IF(C339&gt;0.005,MIN(MAX(0,C339-F339),SUMIF(Prepayments!$D$5:$D$34,A339,Prepayments!$C$5:$C$34)+IF(AND('Loan Details'!$C$9&gt;0,MONTH(B339)='Loan Details'!$C$19,K339&gt;='Loan Details'!$C$11),'Loan Details'!$C$9,0)+'Loan Details'!$C$12),0)</f>
        <v>0</v>
      </c>
      <c r="H339" s="63" t="n">
        <f aca="false">MAX(0,ROUND(C339-F339-G339,2))</f>
        <v>0</v>
      </c>
      <c r="I339" s="66" t="n">
        <f aca="false">SUM($E$7:E339)</f>
        <v>1953344.27</v>
      </c>
      <c r="J339" s="67" t="n">
        <f aca="false">1-H339/'Loan Details'!$C$5</f>
        <v>1</v>
      </c>
      <c r="K339" s="61" t="n">
        <f aca="false">INT((A339-1)/12)+1</f>
        <v>28</v>
      </c>
    </row>
    <row r="340" customFormat="false" ht="15" hidden="false" customHeight="false" outlineLevel="0" collapsed="false">
      <c r="A340" s="61" t="n">
        <v>334</v>
      </c>
      <c r="B340" s="62" t="str">
        <f aca="false">IF(C340&gt;0.005,EDATE('Loan Details'!$C$8,A340-1),"")</f>
        <v/>
      </c>
      <c r="C340" s="63" t="n">
        <f aca="false">H339</f>
        <v>0</v>
      </c>
      <c r="D340" s="64" t="n">
        <f aca="false">IF(C340&gt;0.005,MIN('Loan Details'!$C$18,ROUND(C340*(1+'Loan Details'!$C$17),2)),0)</f>
        <v>0</v>
      </c>
      <c r="E340" s="63" t="n">
        <f aca="false">IF(C340&gt;0.005,ROUND(C340*'Loan Details'!$C$17,2),0)</f>
        <v>0</v>
      </c>
      <c r="F340" s="63" t="n">
        <f aca="false">D340-E340</f>
        <v>0</v>
      </c>
      <c r="G340" s="65" t="n">
        <f aca="false">IF(C340&gt;0.005,MIN(MAX(0,C340-F340),SUMIF(Prepayments!$D$5:$D$34,A340,Prepayments!$C$5:$C$34)+IF(AND('Loan Details'!$C$9&gt;0,MONTH(B340)='Loan Details'!$C$19,K340&gt;='Loan Details'!$C$11),'Loan Details'!$C$9,0)+'Loan Details'!$C$12),0)</f>
        <v>0</v>
      </c>
      <c r="H340" s="63" t="n">
        <f aca="false">MAX(0,ROUND(C340-F340-G340,2))</f>
        <v>0</v>
      </c>
      <c r="I340" s="66" t="n">
        <f aca="false">SUM($E$7:E340)</f>
        <v>1953344.27</v>
      </c>
      <c r="J340" s="67" t="n">
        <f aca="false">1-H340/'Loan Details'!$C$5</f>
        <v>1</v>
      </c>
      <c r="K340" s="61" t="n">
        <f aca="false">INT((A340-1)/12)+1</f>
        <v>28</v>
      </c>
    </row>
    <row r="341" customFormat="false" ht="15" hidden="false" customHeight="false" outlineLevel="0" collapsed="false">
      <c r="A341" s="61" t="n">
        <v>335</v>
      </c>
      <c r="B341" s="62" t="str">
        <f aca="false">IF(C341&gt;0.005,EDATE('Loan Details'!$C$8,A341-1),"")</f>
        <v/>
      </c>
      <c r="C341" s="63" t="n">
        <f aca="false">H340</f>
        <v>0</v>
      </c>
      <c r="D341" s="64" t="n">
        <f aca="false">IF(C341&gt;0.005,MIN('Loan Details'!$C$18,ROUND(C341*(1+'Loan Details'!$C$17),2)),0)</f>
        <v>0</v>
      </c>
      <c r="E341" s="63" t="n">
        <f aca="false">IF(C341&gt;0.005,ROUND(C341*'Loan Details'!$C$17,2),0)</f>
        <v>0</v>
      </c>
      <c r="F341" s="63" t="n">
        <f aca="false">D341-E341</f>
        <v>0</v>
      </c>
      <c r="G341" s="65" t="n">
        <f aca="false">IF(C341&gt;0.005,MIN(MAX(0,C341-F341),SUMIF(Prepayments!$D$5:$D$34,A341,Prepayments!$C$5:$C$34)+IF(AND('Loan Details'!$C$9&gt;0,MONTH(B341)='Loan Details'!$C$19,K341&gt;='Loan Details'!$C$11),'Loan Details'!$C$9,0)+'Loan Details'!$C$12),0)</f>
        <v>0</v>
      </c>
      <c r="H341" s="63" t="n">
        <f aca="false">MAX(0,ROUND(C341-F341-G341,2))</f>
        <v>0</v>
      </c>
      <c r="I341" s="66" t="n">
        <f aca="false">SUM($E$7:E341)</f>
        <v>1953344.27</v>
      </c>
      <c r="J341" s="67" t="n">
        <f aca="false">1-H341/'Loan Details'!$C$5</f>
        <v>1</v>
      </c>
      <c r="K341" s="61" t="n">
        <f aca="false">INT((A341-1)/12)+1</f>
        <v>28</v>
      </c>
    </row>
    <row r="342" customFormat="false" ht="15" hidden="false" customHeight="false" outlineLevel="0" collapsed="false">
      <c r="A342" s="61" t="n">
        <v>336</v>
      </c>
      <c r="B342" s="62" t="str">
        <f aca="false">IF(C342&gt;0.005,EDATE('Loan Details'!$C$8,A342-1),"")</f>
        <v/>
      </c>
      <c r="C342" s="63" t="n">
        <f aca="false">H341</f>
        <v>0</v>
      </c>
      <c r="D342" s="64" t="n">
        <f aca="false">IF(C342&gt;0.005,MIN('Loan Details'!$C$18,ROUND(C342*(1+'Loan Details'!$C$17),2)),0)</f>
        <v>0</v>
      </c>
      <c r="E342" s="63" t="n">
        <f aca="false">IF(C342&gt;0.005,ROUND(C342*'Loan Details'!$C$17,2),0)</f>
        <v>0</v>
      </c>
      <c r="F342" s="63" t="n">
        <f aca="false">D342-E342</f>
        <v>0</v>
      </c>
      <c r="G342" s="65" t="n">
        <f aca="false">IF(C342&gt;0.005,MIN(MAX(0,C342-F342),SUMIF(Prepayments!$D$5:$D$34,A342,Prepayments!$C$5:$C$34)+IF(AND('Loan Details'!$C$9&gt;0,MONTH(B342)='Loan Details'!$C$19,K342&gt;='Loan Details'!$C$11),'Loan Details'!$C$9,0)+'Loan Details'!$C$12),0)</f>
        <v>0</v>
      </c>
      <c r="H342" s="63" t="n">
        <f aca="false">MAX(0,ROUND(C342-F342-G342,2))</f>
        <v>0</v>
      </c>
      <c r="I342" s="66" t="n">
        <f aca="false">SUM($E$7:E342)</f>
        <v>1953344.27</v>
      </c>
      <c r="J342" s="67" t="n">
        <f aca="false">1-H342/'Loan Details'!$C$5</f>
        <v>1</v>
      </c>
      <c r="K342" s="61" t="n">
        <f aca="false">INT((A342-1)/12)+1</f>
        <v>28</v>
      </c>
    </row>
    <row r="343" customFormat="false" ht="15" hidden="false" customHeight="false" outlineLevel="0" collapsed="false">
      <c r="A343" s="61" t="n">
        <v>337</v>
      </c>
      <c r="B343" s="62" t="str">
        <f aca="false">IF(C343&gt;0.005,EDATE('Loan Details'!$C$8,A343-1),"")</f>
        <v/>
      </c>
      <c r="C343" s="63" t="n">
        <f aca="false">H342</f>
        <v>0</v>
      </c>
      <c r="D343" s="64" t="n">
        <f aca="false">IF(C343&gt;0.005,MIN('Loan Details'!$C$18,ROUND(C343*(1+'Loan Details'!$C$17),2)),0)</f>
        <v>0</v>
      </c>
      <c r="E343" s="63" t="n">
        <f aca="false">IF(C343&gt;0.005,ROUND(C343*'Loan Details'!$C$17,2),0)</f>
        <v>0</v>
      </c>
      <c r="F343" s="63" t="n">
        <f aca="false">D343-E343</f>
        <v>0</v>
      </c>
      <c r="G343" s="65" t="n">
        <f aca="false">IF(C343&gt;0.005,MIN(MAX(0,C343-F343),SUMIF(Prepayments!$D$5:$D$34,A343,Prepayments!$C$5:$C$34)+IF(AND('Loan Details'!$C$9&gt;0,MONTH(B343)='Loan Details'!$C$19,K343&gt;='Loan Details'!$C$11),'Loan Details'!$C$9,0)+'Loan Details'!$C$12),0)</f>
        <v>0</v>
      </c>
      <c r="H343" s="63" t="n">
        <f aca="false">MAX(0,ROUND(C343-F343-G343,2))</f>
        <v>0</v>
      </c>
      <c r="I343" s="66" t="n">
        <f aca="false">SUM($E$7:E343)</f>
        <v>1953344.27</v>
      </c>
      <c r="J343" s="67" t="n">
        <f aca="false">1-H343/'Loan Details'!$C$5</f>
        <v>1</v>
      </c>
      <c r="K343" s="61" t="n">
        <f aca="false">INT((A343-1)/12)+1</f>
        <v>29</v>
      </c>
    </row>
    <row r="344" customFormat="false" ht="15" hidden="false" customHeight="false" outlineLevel="0" collapsed="false">
      <c r="A344" s="61" t="n">
        <v>338</v>
      </c>
      <c r="B344" s="62" t="str">
        <f aca="false">IF(C344&gt;0.005,EDATE('Loan Details'!$C$8,A344-1),"")</f>
        <v/>
      </c>
      <c r="C344" s="63" t="n">
        <f aca="false">H343</f>
        <v>0</v>
      </c>
      <c r="D344" s="64" t="n">
        <f aca="false">IF(C344&gt;0.005,MIN('Loan Details'!$C$18,ROUND(C344*(1+'Loan Details'!$C$17),2)),0)</f>
        <v>0</v>
      </c>
      <c r="E344" s="63" t="n">
        <f aca="false">IF(C344&gt;0.005,ROUND(C344*'Loan Details'!$C$17,2),0)</f>
        <v>0</v>
      </c>
      <c r="F344" s="63" t="n">
        <f aca="false">D344-E344</f>
        <v>0</v>
      </c>
      <c r="G344" s="65" t="n">
        <f aca="false">IF(C344&gt;0.005,MIN(MAX(0,C344-F344),SUMIF(Prepayments!$D$5:$D$34,A344,Prepayments!$C$5:$C$34)+IF(AND('Loan Details'!$C$9&gt;0,MONTH(B344)='Loan Details'!$C$19,K344&gt;='Loan Details'!$C$11),'Loan Details'!$C$9,0)+'Loan Details'!$C$12),0)</f>
        <v>0</v>
      </c>
      <c r="H344" s="63" t="n">
        <f aca="false">MAX(0,ROUND(C344-F344-G344,2))</f>
        <v>0</v>
      </c>
      <c r="I344" s="66" t="n">
        <f aca="false">SUM($E$7:E344)</f>
        <v>1953344.27</v>
      </c>
      <c r="J344" s="67" t="n">
        <f aca="false">1-H344/'Loan Details'!$C$5</f>
        <v>1</v>
      </c>
      <c r="K344" s="61" t="n">
        <f aca="false">INT((A344-1)/12)+1</f>
        <v>29</v>
      </c>
    </row>
    <row r="345" customFormat="false" ht="15" hidden="false" customHeight="false" outlineLevel="0" collapsed="false">
      <c r="A345" s="61" t="n">
        <v>339</v>
      </c>
      <c r="B345" s="62" t="str">
        <f aca="false">IF(C345&gt;0.005,EDATE('Loan Details'!$C$8,A345-1),"")</f>
        <v/>
      </c>
      <c r="C345" s="63" t="n">
        <f aca="false">H344</f>
        <v>0</v>
      </c>
      <c r="D345" s="64" t="n">
        <f aca="false">IF(C345&gt;0.005,MIN('Loan Details'!$C$18,ROUND(C345*(1+'Loan Details'!$C$17),2)),0)</f>
        <v>0</v>
      </c>
      <c r="E345" s="63" t="n">
        <f aca="false">IF(C345&gt;0.005,ROUND(C345*'Loan Details'!$C$17,2),0)</f>
        <v>0</v>
      </c>
      <c r="F345" s="63" t="n">
        <f aca="false">D345-E345</f>
        <v>0</v>
      </c>
      <c r="G345" s="65" t="n">
        <f aca="false">IF(C345&gt;0.005,MIN(MAX(0,C345-F345),SUMIF(Prepayments!$D$5:$D$34,A345,Prepayments!$C$5:$C$34)+IF(AND('Loan Details'!$C$9&gt;0,MONTH(B345)='Loan Details'!$C$19,K345&gt;='Loan Details'!$C$11),'Loan Details'!$C$9,0)+'Loan Details'!$C$12),0)</f>
        <v>0</v>
      </c>
      <c r="H345" s="63" t="n">
        <f aca="false">MAX(0,ROUND(C345-F345-G345,2))</f>
        <v>0</v>
      </c>
      <c r="I345" s="66" t="n">
        <f aca="false">SUM($E$7:E345)</f>
        <v>1953344.27</v>
      </c>
      <c r="J345" s="67" t="n">
        <f aca="false">1-H345/'Loan Details'!$C$5</f>
        <v>1</v>
      </c>
      <c r="K345" s="61" t="n">
        <f aca="false">INT((A345-1)/12)+1</f>
        <v>29</v>
      </c>
    </row>
    <row r="346" customFormat="false" ht="15" hidden="false" customHeight="false" outlineLevel="0" collapsed="false">
      <c r="A346" s="61" t="n">
        <v>340</v>
      </c>
      <c r="B346" s="62" t="str">
        <f aca="false">IF(C346&gt;0.005,EDATE('Loan Details'!$C$8,A346-1),"")</f>
        <v/>
      </c>
      <c r="C346" s="63" t="n">
        <f aca="false">H345</f>
        <v>0</v>
      </c>
      <c r="D346" s="64" t="n">
        <f aca="false">IF(C346&gt;0.005,MIN('Loan Details'!$C$18,ROUND(C346*(1+'Loan Details'!$C$17),2)),0)</f>
        <v>0</v>
      </c>
      <c r="E346" s="63" t="n">
        <f aca="false">IF(C346&gt;0.005,ROUND(C346*'Loan Details'!$C$17,2),0)</f>
        <v>0</v>
      </c>
      <c r="F346" s="63" t="n">
        <f aca="false">D346-E346</f>
        <v>0</v>
      </c>
      <c r="G346" s="65" t="n">
        <f aca="false">IF(C346&gt;0.005,MIN(MAX(0,C346-F346),SUMIF(Prepayments!$D$5:$D$34,A346,Prepayments!$C$5:$C$34)+IF(AND('Loan Details'!$C$9&gt;0,MONTH(B346)='Loan Details'!$C$19,K346&gt;='Loan Details'!$C$11),'Loan Details'!$C$9,0)+'Loan Details'!$C$12),0)</f>
        <v>0</v>
      </c>
      <c r="H346" s="63" t="n">
        <f aca="false">MAX(0,ROUND(C346-F346-G346,2))</f>
        <v>0</v>
      </c>
      <c r="I346" s="66" t="n">
        <f aca="false">SUM($E$7:E346)</f>
        <v>1953344.27</v>
      </c>
      <c r="J346" s="67" t="n">
        <f aca="false">1-H346/'Loan Details'!$C$5</f>
        <v>1</v>
      </c>
      <c r="K346" s="61" t="n">
        <f aca="false">INT((A346-1)/12)+1</f>
        <v>29</v>
      </c>
    </row>
    <row r="347" customFormat="false" ht="15" hidden="false" customHeight="false" outlineLevel="0" collapsed="false">
      <c r="A347" s="61" t="n">
        <v>341</v>
      </c>
      <c r="B347" s="62" t="str">
        <f aca="false">IF(C347&gt;0.005,EDATE('Loan Details'!$C$8,A347-1),"")</f>
        <v/>
      </c>
      <c r="C347" s="63" t="n">
        <f aca="false">H346</f>
        <v>0</v>
      </c>
      <c r="D347" s="64" t="n">
        <f aca="false">IF(C347&gt;0.005,MIN('Loan Details'!$C$18,ROUND(C347*(1+'Loan Details'!$C$17),2)),0)</f>
        <v>0</v>
      </c>
      <c r="E347" s="63" t="n">
        <f aca="false">IF(C347&gt;0.005,ROUND(C347*'Loan Details'!$C$17,2),0)</f>
        <v>0</v>
      </c>
      <c r="F347" s="63" t="n">
        <f aca="false">D347-E347</f>
        <v>0</v>
      </c>
      <c r="G347" s="65" t="n">
        <f aca="false">IF(C347&gt;0.005,MIN(MAX(0,C347-F347),SUMIF(Prepayments!$D$5:$D$34,A347,Prepayments!$C$5:$C$34)+IF(AND('Loan Details'!$C$9&gt;0,MONTH(B347)='Loan Details'!$C$19,K347&gt;='Loan Details'!$C$11),'Loan Details'!$C$9,0)+'Loan Details'!$C$12),0)</f>
        <v>0</v>
      </c>
      <c r="H347" s="63" t="n">
        <f aca="false">MAX(0,ROUND(C347-F347-G347,2))</f>
        <v>0</v>
      </c>
      <c r="I347" s="66" t="n">
        <f aca="false">SUM($E$7:E347)</f>
        <v>1953344.27</v>
      </c>
      <c r="J347" s="67" t="n">
        <f aca="false">1-H347/'Loan Details'!$C$5</f>
        <v>1</v>
      </c>
      <c r="K347" s="61" t="n">
        <f aca="false">INT((A347-1)/12)+1</f>
        <v>29</v>
      </c>
    </row>
    <row r="348" customFormat="false" ht="15" hidden="false" customHeight="false" outlineLevel="0" collapsed="false">
      <c r="A348" s="61" t="n">
        <v>342</v>
      </c>
      <c r="B348" s="62" t="str">
        <f aca="false">IF(C348&gt;0.005,EDATE('Loan Details'!$C$8,A348-1),"")</f>
        <v/>
      </c>
      <c r="C348" s="63" t="n">
        <f aca="false">H347</f>
        <v>0</v>
      </c>
      <c r="D348" s="64" t="n">
        <f aca="false">IF(C348&gt;0.005,MIN('Loan Details'!$C$18,ROUND(C348*(1+'Loan Details'!$C$17),2)),0)</f>
        <v>0</v>
      </c>
      <c r="E348" s="63" t="n">
        <f aca="false">IF(C348&gt;0.005,ROUND(C348*'Loan Details'!$C$17,2),0)</f>
        <v>0</v>
      </c>
      <c r="F348" s="63" t="n">
        <f aca="false">D348-E348</f>
        <v>0</v>
      </c>
      <c r="G348" s="65" t="n">
        <f aca="false">IF(C348&gt;0.005,MIN(MAX(0,C348-F348),SUMIF(Prepayments!$D$5:$D$34,A348,Prepayments!$C$5:$C$34)+IF(AND('Loan Details'!$C$9&gt;0,MONTH(B348)='Loan Details'!$C$19,K348&gt;='Loan Details'!$C$11),'Loan Details'!$C$9,0)+'Loan Details'!$C$12),0)</f>
        <v>0</v>
      </c>
      <c r="H348" s="63" t="n">
        <f aca="false">MAX(0,ROUND(C348-F348-G348,2))</f>
        <v>0</v>
      </c>
      <c r="I348" s="66" t="n">
        <f aca="false">SUM($E$7:E348)</f>
        <v>1953344.27</v>
      </c>
      <c r="J348" s="67" t="n">
        <f aca="false">1-H348/'Loan Details'!$C$5</f>
        <v>1</v>
      </c>
      <c r="K348" s="61" t="n">
        <f aca="false">INT((A348-1)/12)+1</f>
        <v>29</v>
      </c>
    </row>
    <row r="349" customFormat="false" ht="15" hidden="false" customHeight="false" outlineLevel="0" collapsed="false">
      <c r="A349" s="61" t="n">
        <v>343</v>
      </c>
      <c r="B349" s="62" t="str">
        <f aca="false">IF(C349&gt;0.005,EDATE('Loan Details'!$C$8,A349-1),"")</f>
        <v/>
      </c>
      <c r="C349" s="63" t="n">
        <f aca="false">H348</f>
        <v>0</v>
      </c>
      <c r="D349" s="64" t="n">
        <f aca="false">IF(C349&gt;0.005,MIN('Loan Details'!$C$18,ROUND(C349*(1+'Loan Details'!$C$17),2)),0)</f>
        <v>0</v>
      </c>
      <c r="E349" s="63" t="n">
        <f aca="false">IF(C349&gt;0.005,ROUND(C349*'Loan Details'!$C$17,2),0)</f>
        <v>0</v>
      </c>
      <c r="F349" s="63" t="n">
        <f aca="false">D349-E349</f>
        <v>0</v>
      </c>
      <c r="G349" s="65" t="n">
        <f aca="false">IF(C349&gt;0.005,MIN(MAX(0,C349-F349),SUMIF(Prepayments!$D$5:$D$34,A349,Prepayments!$C$5:$C$34)+IF(AND('Loan Details'!$C$9&gt;0,MONTH(B349)='Loan Details'!$C$19,K349&gt;='Loan Details'!$C$11),'Loan Details'!$C$9,0)+'Loan Details'!$C$12),0)</f>
        <v>0</v>
      </c>
      <c r="H349" s="63" t="n">
        <f aca="false">MAX(0,ROUND(C349-F349-G349,2))</f>
        <v>0</v>
      </c>
      <c r="I349" s="66" t="n">
        <f aca="false">SUM($E$7:E349)</f>
        <v>1953344.27</v>
      </c>
      <c r="J349" s="67" t="n">
        <f aca="false">1-H349/'Loan Details'!$C$5</f>
        <v>1</v>
      </c>
      <c r="K349" s="61" t="n">
        <f aca="false">INT((A349-1)/12)+1</f>
        <v>29</v>
      </c>
    </row>
    <row r="350" customFormat="false" ht="15" hidden="false" customHeight="false" outlineLevel="0" collapsed="false">
      <c r="A350" s="61" t="n">
        <v>344</v>
      </c>
      <c r="B350" s="62" t="str">
        <f aca="false">IF(C350&gt;0.005,EDATE('Loan Details'!$C$8,A350-1),"")</f>
        <v/>
      </c>
      <c r="C350" s="63" t="n">
        <f aca="false">H349</f>
        <v>0</v>
      </c>
      <c r="D350" s="64" t="n">
        <f aca="false">IF(C350&gt;0.005,MIN('Loan Details'!$C$18,ROUND(C350*(1+'Loan Details'!$C$17),2)),0)</f>
        <v>0</v>
      </c>
      <c r="E350" s="63" t="n">
        <f aca="false">IF(C350&gt;0.005,ROUND(C350*'Loan Details'!$C$17,2),0)</f>
        <v>0</v>
      </c>
      <c r="F350" s="63" t="n">
        <f aca="false">D350-E350</f>
        <v>0</v>
      </c>
      <c r="G350" s="65" t="n">
        <f aca="false">IF(C350&gt;0.005,MIN(MAX(0,C350-F350),SUMIF(Prepayments!$D$5:$D$34,A350,Prepayments!$C$5:$C$34)+IF(AND('Loan Details'!$C$9&gt;0,MONTH(B350)='Loan Details'!$C$19,K350&gt;='Loan Details'!$C$11),'Loan Details'!$C$9,0)+'Loan Details'!$C$12),0)</f>
        <v>0</v>
      </c>
      <c r="H350" s="63" t="n">
        <f aca="false">MAX(0,ROUND(C350-F350-G350,2))</f>
        <v>0</v>
      </c>
      <c r="I350" s="66" t="n">
        <f aca="false">SUM($E$7:E350)</f>
        <v>1953344.27</v>
      </c>
      <c r="J350" s="67" t="n">
        <f aca="false">1-H350/'Loan Details'!$C$5</f>
        <v>1</v>
      </c>
      <c r="K350" s="61" t="n">
        <f aca="false">INT((A350-1)/12)+1</f>
        <v>29</v>
      </c>
    </row>
    <row r="351" customFormat="false" ht="15" hidden="false" customHeight="false" outlineLevel="0" collapsed="false">
      <c r="A351" s="61" t="n">
        <v>345</v>
      </c>
      <c r="B351" s="62" t="str">
        <f aca="false">IF(C351&gt;0.005,EDATE('Loan Details'!$C$8,A351-1),"")</f>
        <v/>
      </c>
      <c r="C351" s="63" t="n">
        <f aca="false">H350</f>
        <v>0</v>
      </c>
      <c r="D351" s="64" t="n">
        <f aca="false">IF(C351&gt;0.005,MIN('Loan Details'!$C$18,ROUND(C351*(1+'Loan Details'!$C$17),2)),0)</f>
        <v>0</v>
      </c>
      <c r="E351" s="63" t="n">
        <f aca="false">IF(C351&gt;0.005,ROUND(C351*'Loan Details'!$C$17,2),0)</f>
        <v>0</v>
      </c>
      <c r="F351" s="63" t="n">
        <f aca="false">D351-E351</f>
        <v>0</v>
      </c>
      <c r="G351" s="65" t="n">
        <f aca="false">IF(C351&gt;0.005,MIN(MAX(0,C351-F351),SUMIF(Prepayments!$D$5:$D$34,A351,Prepayments!$C$5:$C$34)+IF(AND('Loan Details'!$C$9&gt;0,MONTH(B351)='Loan Details'!$C$19,K351&gt;='Loan Details'!$C$11),'Loan Details'!$C$9,0)+'Loan Details'!$C$12),0)</f>
        <v>0</v>
      </c>
      <c r="H351" s="63" t="n">
        <f aca="false">MAX(0,ROUND(C351-F351-G351,2))</f>
        <v>0</v>
      </c>
      <c r="I351" s="66" t="n">
        <f aca="false">SUM($E$7:E351)</f>
        <v>1953344.27</v>
      </c>
      <c r="J351" s="67" t="n">
        <f aca="false">1-H351/'Loan Details'!$C$5</f>
        <v>1</v>
      </c>
      <c r="K351" s="61" t="n">
        <f aca="false">INT((A351-1)/12)+1</f>
        <v>29</v>
      </c>
    </row>
    <row r="352" customFormat="false" ht="15" hidden="false" customHeight="false" outlineLevel="0" collapsed="false">
      <c r="A352" s="61" t="n">
        <v>346</v>
      </c>
      <c r="B352" s="62" t="str">
        <f aca="false">IF(C352&gt;0.005,EDATE('Loan Details'!$C$8,A352-1),"")</f>
        <v/>
      </c>
      <c r="C352" s="63" t="n">
        <f aca="false">H351</f>
        <v>0</v>
      </c>
      <c r="D352" s="64" t="n">
        <f aca="false">IF(C352&gt;0.005,MIN('Loan Details'!$C$18,ROUND(C352*(1+'Loan Details'!$C$17),2)),0)</f>
        <v>0</v>
      </c>
      <c r="E352" s="63" t="n">
        <f aca="false">IF(C352&gt;0.005,ROUND(C352*'Loan Details'!$C$17,2),0)</f>
        <v>0</v>
      </c>
      <c r="F352" s="63" t="n">
        <f aca="false">D352-E352</f>
        <v>0</v>
      </c>
      <c r="G352" s="65" t="n">
        <f aca="false">IF(C352&gt;0.005,MIN(MAX(0,C352-F352),SUMIF(Prepayments!$D$5:$D$34,A352,Prepayments!$C$5:$C$34)+IF(AND('Loan Details'!$C$9&gt;0,MONTH(B352)='Loan Details'!$C$19,K352&gt;='Loan Details'!$C$11),'Loan Details'!$C$9,0)+'Loan Details'!$C$12),0)</f>
        <v>0</v>
      </c>
      <c r="H352" s="63" t="n">
        <f aca="false">MAX(0,ROUND(C352-F352-G352,2))</f>
        <v>0</v>
      </c>
      <c r="I352" s="66" t="n">
        <f aca="false">SUM($E$7:E352)</f>
        <v>1953344.27</v>
      </c>
      <c r="J352" s="67" t="n">
        <f aca="false">1-H352/'Loan Details'!$C$5</f>
        <v>1</v>
      </c>
      <c r="K352" s="61" t="n">
        <f aca="false">INT((A352-1)/12)+1</f>
        <v>29</v>
      </c>
    </row>
    <row r="353" customFormat="false" ht="15" hidden="false" customHeight="false" outlineLevel="0" collapsed="false">
      <c r="A353" s="61" t="n">
        <v>347</v>
      </c>
      <c r="B353" s="62" t="str">
        <f aca="false">IF(C353&gt;0.005,EDATE('Loan Details'!$C$8,A353-1),"")</f>
        <v/>
      </c>
      <c r="C353" s="63" t="n">
        <f aca="false">H352</f>
        <v>0</v>
      </c>
      <c r="D353" s="64" t="n">
        <f aca="false">IF(C353&gt;0.005,MIN('Loan Details'!$C$18,ROUND(C353*(1+'Loan Details'!$C$17),2)),0)</f>
        <v>0</v>
      </c>
      <c r="E353" s="63" t="n">
        <f aca="false">IF(C353&gt;0.005,ROUND(C353*'Loan Details'!$C$17,2),0)</f>
        <v>0</v>
      </c>
      <c r="F353" s="63" t="n">
        <f aca="false">D353-E353</f>
        <v>0</v>
      </c>
      <c r="G353" s="65" t="n">
        <f aca="false">IF(C353&gt;0.005,MIN(MAX(0,C353-F353),SUMIF(Prepayments!$D$5:$D$34,A353,Prepayments!$C$5:$C$34)+IF(AND('Loan Details'!$C$9&gt;0,MONTH(B353)='Loan Details'!$C$19,K353&gt;='Loan Details'!$C$11),'Loan Details'!$C$9,0)+'Loan Details'!$C$12),0)</f>
        <v>0</v>
      </c>
      <c r="H353" s="63" t="n">
        <f aca="false">MAX(0,ROUND(C353-F353-G353,2))</f>
        <v>0</v>
      </c>
      <c r="I353" s="66" t="n">
        <f aca="false">SUM($E$7:E353)</f>
        <v>1953344.27</v>
      </c>
      <c r="J353" s="67" t="n">
        <f aca="false">1-H353/'Loan Details'!$C$5</f>
        <v>1</v>
      </c>
      <c r="K353" s="61" t="n">
        <f aca="false">INT((A353-1)/12)+1</f>
        <v>29</v>
      </c>
    </row>
    <row r="354" customFormat="false" ht="15" hidden="false" customHeight="false" outlineLevel="0" collapsed="false">
      <c r="A354" s="61" t="n">
        <v>348</v>
      </c>
      <c r="B354" s="62" t="str">
        <f aca="false">IF(C354&gt;0.005,EDATE('Loan Details'!$C$8,A354-1),"")</f>
        <v/>
      </c>
      <c r="C354" s="63" t="n">
        <f aca="false">H353</f>
        <v>0</v>
      </c>
      <c r="D354" s="64" t="n">
        <f aca="false">IF(C354&gt;0.005,MIN('Loan Details'!$C$18,ROUND(C354*(1+'Loan Details'!$C$17),2)),0)</f>
        <v>0</v>
      </c>
      <c r="E354" s="63" t="n">
        <f aca="false">IF(C354&gt;0.005,ROUND(C354*'Loan Details'!$C$17,2),0)</f>
        <v>0</v>
      </c>
      <c r="F354" s="63" t="n">
        <f aca="false">D354-E354</f>
        <v>0</v>
      </c>
      <c r="G354" s="65" t="n">
        <f aca="false">IF(C354&gt;0.005,MIN(MAX(0,C354-F354),SUMIF(Prepayments!$D$5:$D$34,A354,Prepayments!$C$5:$C$34)+IF(AND('Loan Details'!$C$9&gt;0,MONTH(B354)='Loan Details'!$C$19,K354&gt;='Loan Details'!$C$11),'Loan Details'!$C$9,0)+'Loan Details'!$C$12),0)</f>
        <v>0</v>
      </c>
      <c r="H354" s="63" t="n">
        <f aca="false">MAX(0,ROUND(C354-F354-G354,2))</f>
        <v>0</v>
      </c>
      <c r="I354" s="66" t="n">
        <f aca="false">SUM($E$7:E354)</f>
        <v>1953344.27</v>
      </c>
      <c r="J354" s="67" t="n">
        <f aca="false">1-H354/'Loan Details'!$C$5</f>
        <v>1</v>
      </c>
      <c r="K354" s="61" t="n">
        <f aca="false">INT((A354-1)/12)+1</f>
        <v>29</v>
      </c>
    </row>
    <row r="355" customFormat="false" ht="15" hidden="false" customHeight="false" outlineLevel="0" collapsed="false">
      <c r="A355" s="61" t="n">
        <v>349</v>
      </c>
      <c r="B355" s="62" t="str">
        <f aca="false">IF(C355&gt;0.005,EDATE('Loan Details'!$C$8,A355-1),"")</f>
        <v/>
      </c>
      <c r="C355" s="63" t="n">
        <f aca="false">H354</f>
        <v>0</v>
      </c>
      <c r="D355" s="64" t="n">
        <f aca="false">IF(C355&gt;0.005,MIN('Loan Details'!$C$18,ROUND(C355*(1+'Loan Details'!$C$17),2)),0)</f>
        <v>0</v>
      </c>
      <c r="E355" s="63" t="n">
        <f aca="false">IF(C355&gt;0.005,ROUND(C355*'Loan Details'!$C$17,2),0)</f>
        <v>0</v>
      </c>
      <c r="F355" s="63" t="n">
        <f aca="false">D355-E355</f>
        <v>0</v>
      </c>
      <c r="G355" s="65" t="n">
        <f aca="false">IF(C355&gt;0.005,MIN(MAX(0,C355-F355),SUMIF(Prepayments!$D$5:$D$34,A355,Prepayments!$C$5:$C$34)+IF(AND('Loan Details'!$C$9&gt;0,MONTH(B355)='Loan Details'!$C$19,K355&gt;='Loan Details'!$C$11),'Loan Details'!$C$9,0)+'Loan Details'!$C$12),0)</f>
        <v>0</v>
      </c>
      <c r="H355" s="63" t="n">
        <f aca="false">MAX(0,ROUND(C355-F355-G355,2))</f>
        <v>0</v>
      </c>
      <c r="I355" s="66" t="n">
        <f aca="false">SUM($E$7:E355)</f>
        <v>1953344.27</v>
      </c>
      <c r="J355" s="67" t="n">
        <f aca="false">1-H355/'Loan Details'!$C$5</f>
        <v>1</v>
      </c>
      <c r="K355" s="61" t="n">
        <f aca="false">INT((A355-1)/12)+1</f>
        <v>30</v>
      </c>
    </row>
    <row r="356" customFormat="false" ht="15" hidden="false" customHeight="false" outlineLevel="0" collapsed="false">
      <c r="A356" s="61" t="n">
        <v>350</v>
      </c>
      <c r="B356" s="62" t="str">
        <f aca="false">IF(C356&gt;0.005,EDATE('Loan Details'!$C$8,A356-1),"")</f>
        <v/>
      </c>
      <c r="C356" s="63" t="n">
        <f aca="false">H355</f>
        <v>0</v>
      </c>
      <c r="D356" s="64" t="n">
        <f aca="false">IF(C356&gt;0.005,MIN('Loan Details'!$C$18,ROUND(C356*(1+'Loan Details'!$C$17),2)),0)</f>
        <v>0</v>
      </c>
      <c r="E356" s="63" t="n">
        <f aca="false">IF(C356&gt;0.005,ROUND(C356*'Loan Details'!$C$17,2),0)</f>
        <v>0</v>
      </c>
      <c r="F356" s="63" t="n">
        <f aca="false">D356-E356</f>
        <v>0</v>
      </c>
      <c r="G356" s="65" t="n">
        <f aca="false">IF(C356&gt;0.005,MIN(MAX(0,C356-F356),SUMIF(Prepayments!$D$5:$D$34,A356,Prepayments!$C$5:$C$34)+IF(AND('Loan Details'!$C$9&gt;0,MONTH(B356)='Loan Details'!$C$19,K356&gt;='Loan Details'!$C$11),'Loan Details'!$C$9,0)+'Loan Details'!$C$12),0)</f>
        <v>0</v>
      </c>
      <c r="H356" s="63" t="n">
        <f aca="false">MAX(0,ROUND(C356-F356-G356,2))</f>
        <v>0</v>
      </c>
      <c r="I356" s="66" t="n">
        <f aca="false">SUM($E$7:E356)</f>
        <v>1953344.27</v>
      </c>
      <c r="J356" s="67" t="n">
        <f aca="false">1-H356/'Loan Details'!$C$5</f>
        <v>1</v>
      </c>
      <c r="K356" s="61" t="n">
        <f aca="false">INT((A356-1)/12)+1</f>
        <v>30</v>
      </c>
    </row>
    <row r="357" customFormat="false" ht="15" hidden="false" customHeight="false" outlineLevel="0" collapsed="false">
      <c r="A357" s="61" t="n">
        <v>351</v>
      </c>
      <c r="B357" s="62" t="str">
        <f aca="false">IF(C357&gt;0.005,EDATE('Loan Details'!$C$8,A357-1),"")</f>
        <v/>
      </c>
      <c r="C357" s="63" t="n">
        <f aca="false">H356</f>
        <v>0</v>
      </c>
      <c r="D357" s="64" t="n">
        <f aca="false">IF(C357&gt;0.005,MIN('Loan Details'!$C$18,ROUND(C357*(1+'Loan Details'!$C$17),2)),0)</f>
        <v>0</v>
      </c>
      <c r="E357" s="63" t="n">
        <f aca="false">IF(C357&gt;0.005,ROUND(C357*'Loan Details'!$C$17,2),0)</f>
        <v>0</v>
      </c>
      <c r="F357" s="63" t="n">
        <f aca="false">D357-E357</f>
        <v>0</v>
      </c>
      <c r="G357" s="65" t="n">
        <f aca="false">IF(C357&gt;0.005,MIN(MAX(0,C357-F357),SUMIF(Prepayments!$D$5:$D$34,A357,Prepayments!$C$5:$C$34)+IF(AND('Loan Details'!$C$9&gt;0,MONTH(B357)='Loan Details'!$C$19,K357&gt;='Loan Details'!$C$11),'Loan Details'!$C$9,0)+'Loan Details'!$C$12),0)</f>
        <v>0</v>
      </c>
      <c r="H357" s="63" t="n">
        <f aca="false">MAX(0,ROUND(C357-F357-G357,2))</f>
        <v>0</v>
      </c>
      <c r="I357" s="66" t="n">
        <f aca="false">SUM($E$7:E357)</f>
        <v>1953344.27</v>
      </c>
      <c r="J357" s="67" t="n">
        <f aca="false">1-H357/'Loan Details'!$C$5</f>
        <v>1</v>
      </c>
      <c r="K357" s="61" t="n">
        <f aca="false">INT((A357-1)/12)+1</f>
        <v>30</v>
      </c>
    </row>
    <row r="358" customFormat="false" ht="15" hidden="false" customHeight="false" outlineLevel="0" collapsed="false">
      <c r="A358" s="61" t="n">
        <v>352</v>
      </c>
      <c r="B358" s="62" t="str">
        <f aca="false">IF(C358&gt;0.005,EDATE('Loan Details'!$C$8,A358-1),"")</f>
        <v/>
      </c>
      <c r="C358" s="63" t="n">
        <f aca="false">H357</f>
        <v>0</v>
      </c>
      <c r="D358" s="64" t="n">
        <f aca="false">IF(C358&gt;0.005,MIN('Loan Details'!$C$18,ROUND(C358*(1+'Loan Details'!$C$17),2)),0)</f>
        <v>0</v>
      </c>
      <c r="E358" s="63" t="n">
        <f aca="false">IF(C358&gt;0.005,ROUND(C358*'Loan Details'!$C$17,2),0)</f>
        <v>0</v>
      </c>
      <c r="F358" s="63" t="n">
        <f aca="false">D358-E358</f>
        <v>0</v>
      </c>
      <c r="G358" s="65" t="n">
        <f aca="false">IF(C358&gt;0.005,MIN(MAX(0,C358-F358),SUMIF(Prepayments!$D$5:$D$34,A358,Prepayments!$C$5:$C$34)+IF(AND('Loan Details'!$C$9&gt;0,MONTH(B358)='Loan Details'!$C$19,K358&gt;='Loan Details'!$C$11),'Loan Details'!$C$9,0)+'Loan Details'!$C$12),0)</f>
        <v>0</v>
      </c>
      <c r="H358" s="63" t="n">
        <f aca="false">MAX(0,ROUND(C358-F358-G358,2))</f>
        <v>0</v>
      </c>
      <c r="I358" s="66" t="n">
        <f aca="false">SUM($E$7:E358)</f>
        <v>1953344.27</v>
      </c>
      <c r="J358" s="67" t="n">
        <f aca="false">1-H358/'Loan Details'!$C$5</f>
        <v>1</v>
      </c>
      <c r="K358" s="61" t="n">
        <f aca="false">INT((A358-1)/12)+1</f>
        <v>30</v>
      </c>
    </row>
    <row r="359" customFormat="false" ht="15" hidden="false" customHeight="false" outlineLevel="0" collapsed="false">
      <c r="A359" s="61" t="n">
        <v>353</v>
      </c>
      <c r="B359" s="62" t="str">
        <f aca="false">IF(C359&gt;0.005,EDATE('Loan Details'!$C$8,A359-1),"")</f>
        <v/>
      </c>
      <c r="C359" s="63" t="n">
        <f aca="false">H358</f>
        <v>0</v>
      </c>
      <c r="D359" s="64" t="n">
        <f aca="false">IF(C359&gt;0.005,MIN('Loan Details'!$C$18,ROUND(C359*(1+'Loan Details'!$C$17),2)),0)</f>
        <v>0</v>
      </c>
      <c r="E359" s="63" t="n">
        <f aca="false">IF(C359&gt;0.005,ROUND(C359*'Loan Details'!$C$17,2),0)</f>
        <v>0</v>
      </c>
      <c r="F359" s="63" t="n">
        <f aca="false">D359-E359</f>
        <v>0</v>
      </c>
      <c r="G359" s="65" t="n">
        <f aca="false">IF(C359&gt;0.005,MIN(MAX(0,C359-F359),SUMIF(Prepayments!$D$5:$D$34,A359,Prepayments!$C$5:$C$34)+IF(AND('Loan Details'!$C$9&gt;0,MONTH(B359)='Loan Details'!$C$19,K359&gt;='Loan Details'!$C$11),'Loan Details'!$C$9,0)+'Loan Details'!$C$12),0)</f>
        <v>0</v>
      </c>
      <c r="H359" s="63" t="n">
        <f aca="false">MAX(0,ROUND(C359-F359-G359,2))</f>
        <v>0</v>
      </c>
      <c r="I359" s="66" t="n">
        <f aca="false">SUM($E$7:E359)</f>
        <v>1953344.27</v>
      </c>
      <c r="J359" s="67" t="n">
        <f aca="false">1-H359/'Loan Details'!$C$5</f>
        <v>1</v>
      </c>
      <c r="K359" s="61" t="n">
        <f aca="false">INT((A359-1)/12)+1</f>
        <v>30</v>
      </c>
    </row>
    <row r="360" customFormat="false" ht="15" hidden="false" customHeight="false" outlineLevel="0" collapsed="false">
      <c r="A360" s="61" t="n">
        <v>354</v>
      </c>
      <c r="B360" s="62" t="str">
        <f aca="false">IF(C360&gt;0.005,EDATE('Loan Details'!$C$8,A360-1),"")</f>
        <v/>
      </c>
      <c r="C360" s="63" t="n">
        <f aca="false">H359</f>
        <v>0</v>
      </c>
      <c r="D360" s="64" t="n">
        <f aca="false">IF(C360&gt;0.005,MIN('Loan Details'!$C$18,ROUND(C360*(1+'Loan Details'!$C$17),2)),0)</f>
        <v>0</v>
      </c>
      <c r="E360" s="63" t="n">
        <f aca="false">IF(C360&gt;0.005,ROUND(C360*'Loan Details'!$C$17,2),0)</f>
        <v>0</v>
      </c>
      <c r="F360" s="63" t="n">
        <f aca="false">D360-E360</f>
        <v>0</v>
      </c>
      <c r="G360" s="65" t="n">
        <f aca="false">IF(C360&gt;0.005,MIN(MAX(0,C360-F360),SUMIF(Prepayments!$D$5:$D$34,A360,Prepayments!$C$5:$C$34)+IF(AND('Loan Details'!$C$9&gt;0,MONTH(B360)='Loan Details'!$C$19,K360&gt;='Loan Details'!$C$11),'Loan Details'!$C$9,0)+'Loan Details'!$C$12),0)</f>
        <v>0</v>
      </c>
      <c r="H360" s="63" t="n">
        <f aca="false">MAX(0,ROUND(C360-F360-G360,2))</f>
        <v>0</v>
      </c>
      <c r="I360" s="66" t="n">
        <f aca="false">SUM($E$7:E360)</f>
        <v>1953344.27</v>
      </c>
      <c r="J360" s="67" t="n">
        <f aca="false">1-H360/'Loan Details'!$C$5</f>
        <v>1</v>
      </c>
      <c r="K360" s="61" t="n">
        <f aca="false">INT((A360-1)/12)+1</f>
        <v>30</v>
      </c>
    </row>
    <row r="361" customFormat="false" ht="15" hidden="false" customHeight="false" outlineLevel="0" collapsed="false">
      <c r="A361" s="61" t="n">
        <v>355</v>
      </c>
      <c r="B361" s="62" t="str">
        <f aca="false">IF(C361&gt;0.005,EDATE('Loan Details'!$C$8,A361-1),"")</f>
        <v/>
      </c>
      <c r="C361" s="63" t="n">
        <f aca="false">H360</f>
        <v>0</v>
      </c>
      <c r="D361" s="64" t="n">
        <f aca="false">IF(C361&gt;0.005,MIN('Loan Details'!$C$18,ROUND(C361*(1+'Loan Details'!$C$17),2)),0)</f>
        <v>0</v>
      </c>
      <c r="E361" s="63" t="n">
        <f aca="false">IF(C361&gt;0.005,ROUND(C361*'Loan Details'!$C$17,2),0)</f>
        <v>0</v>
      </c>
      <c r="F361" s="63" t="n">
        <f aca="false">D361-E361</f>
        <v>0</v>
      </c>
      <c r="G361" s="65" t="n">
        <f aca="false">IF(C361&gt;0.005,MIN(MAX(0,C361-F361),SUMIF(Prepayments!$D$5:$D$34,A361,Prepayments!$C$5:$C$34)+IF(AND('Loan Details'!$C$9&gt;0,MONTH(B361)='Loan Details'!$C$19,K361&gt;='Loan Details'!$C$11),'Loan Details'!$C$9,0)+'Loan Details'!$C$12),0)</f>
        <v>0</v>
      </c>
      <c r="H361" s="63" t="n">
        <f aca="false">MAX(0,ROUND(C361-F361-G361,2))</f>
        <v>0</v>
      </c>
      <c r="I361" s="66" t="n">
        <f aca="false">SUM($E$7:E361)</f>
        <v>1953344.27</v>
      </c>
      <c r="J361" s="67" t="n">
        <f aca="false">1-H361/'Loan Details'!$C$5</f>
        <v>1</v>
      </c>
      <c r="K361" s="61" t="n">
        <f aca="false">INT((A361-1)/12)+1</f>
        <v>30</v>
      </c>
    </row>
    <row r="362" customFormat="false" ht="15" hidden="false" customHeight="false" outlineLevel="0" collapsed="false">
      <c r="A362" s="61" t="n">
        <v>356</v>
      </c>
      <c r="B362" s="62" t="str">
        <f aca="false">IF(C362&gt;0.005,EDATE('Loan Details'!$C$8,A362-1),"")</f>
        <v/>
      </c>
      <c r="C362" s="63" t="n">
        <f aca="false">H361</f>
        <v>0</v>
      </c>
      <c r="D362" s="64" t="n">
        <f aca="false">IF(C362&gt;0.005,MIN('Loan Details'!$C$18,ROUND(C362*(1+'Loan Details'!$C$17),2)),0)</f>
        <v>0</v>
      </c>
      <c r="E362" s="63" t="n">
        <f aca="false">IF(C362&gt;0.005,ROUND(C362*'Loan Details'!$C$17,2),0)</f>
        <v>0</v>
      </c>
      <c r="F362" s="63" t="n">
        <f aca="false">D362-E362</f>
        <v>0</v>
      </c>
      <c r="G362" s="65" t="n">
        <f aca="false">IF(C362&gt;0.005,MIN(MAX(0,C362-F362),SUMIF(Prepayments!$D$5:$D$34,A362,Prepayments!$C$5:$C$34)+IF(AND('Loan Details'!$C$9&gt;0,MONTH(B362)='Loan Details'!$C$19,K362&gt;='Loan Details'!$C$11),'Loan Details'!$C$9,0)+'Loan Details'!$C$12),0)</f>
        <v>0</v>
      </c>
      <c r="H362" s="63" t="n">
        <f aca="false">MAX(0,ROUND(C362-F362-G362,2))</f>
        <v>0</v>
      </c>
      <c r="I362" s="66" t="n">
        <f aca="false">SUM($E$7:E362)</f>
        <v>1953344.27</v>
      </c>
      <c r="J362" s="67" t="n">
        <f aca="false">1-H362/'Loan Details'!$C$5</f>
        <v>1</v>
      </c>
      <c r="K362" s="61" t="n">
        <f aca="false">INT((A362-1)/12)+1</f>
        <v>30</v>
      </c>
    </row>
    <row r="363" customFormat="false" ht="15" hidden="false" customHeight="false" outlineLevel="0" collapsed="false">
      <c r="A363" s="61" t="n">
        <v>357</v>
      </c>
      <c r="B363" s="62" t="str">
        <f aca="false">IF(C363&gt;0.005,EDATE('Loan Details'!$C$8,A363-1),"")</f>
        <v/>
      </c>
      <c r="C363" s="63" t="n">
        <f aca="false">H362</f>
        <v>0</v>
      </c>
      <c r="D363" s="64" t="n">
        <f aca="false">IF(C363&gt;0.005,MIN('Loan Details'!$C$18,ROUND(C363*(1+'Loan Details'!$C$17),2)),0)</f>
        <v>0</v>
      </c>
      <c r="E363" s="63" t="n">
        <f aca="false">IF(C363&gt;0.005,ROUND(C363*'Loan Details'!$C$17,2),0)</f>
        <v>0</v>
      </c>
      <c r="F363" s="63" t="n">
        <f aca="false">D363-E363</f>
        <v>0</v>
      </c>
      <c r="G363" s="65" t="n">
        <f aca="false">IF(C363&gt;0.005,MIN(MAX(0,C363-F363),SUMIF(Prepayments!$D$5:$D$34,A363,Prepayments!$C$5:$C$34)+IF(AND('Loan Details'!$C$9&gt;0,MONTH(B363)='Loan Details'!$C$19,K363&gt;='Loan Details'!$C$11),'Loan Details'!$C$9,0)+'Loan Details'!$C$12),0)</f>
        <v>0</v>
      </c>
      <c r="H363" s="63" t="n">
        <f aca="false">MAX(0,ROUND(C363-F363-G363,2))</f>
        <v>0</v>
      </c>
      <c r="I363" s="66" t="n">
        <f aca="false">SUM($E$7:E363)</f>
        <v>1953344.27</v>
      </c>
      <c r="J363" s="67" t="n">
        <f aca="false">1-H363/'Loan Details'!$C$5</f>
        <v>1</v>
      </c>
      <c r="K363" s="61" t="n">
        <f aca="false">INT((A363-1)/12)+1</f>
        <v>30</v>
      </c>
    </row>
    <row r="364" customFormat="false" ht="15" hidden="false" customHeight="false" outlineLevel="0" collapsed="false">
      <c r="A364" s="61" t="n">
        <v>358</v>
      </c>
      <c r="B364" s="62" t="str">
        <f aca="false">IF(C364&gt;0.005,EDATE('Loan Details'!$C$8,A364-1),"")</f>
        <v/>
      </c>
      <c r="C364" s="63" t="n">
        <f aca="false">H363</f>
        <v>0</v>
      </c>
      <c r="D364" s="64" t="n">
        <f aca="false">IF(C364&gt;0.005,MIN('Loan Details'!$C$18,ROUND(C364*(1+'Loan Details'!$C$17),2)),0)</f>
        <v>0</v>
      </c>
      <c r="E364" s="63" t="n">
        <f aca="false">IF(C364&gt;0.005,ROUND(C364*'Loan Details'!$C$17,2),0)</f>
        <v>0</v>
      </c>
      <c r="F364" s="63" t="n">
        <f aca="false">D364-E364</f>
        <v>0</v>
      </c>
      <c r="G364" s="65" t="n">
        <f aca="false">IF(C364&gt;0.005,MIN(MAX(0,C364-F364),SUMIF(Prepayments!$D$5:$D$34,A364,Prepayments!$C$5:$C$34)+IF(AND('Loan Details'!$C$9&gt;0,MONTH(B364)='Loan Details'!$C$19,K364&gt;='Loan Details'!$C$11),'Loan Details'!$C$9,0)+'Loan Details'!$C$12),0)</f>
        <v>0</v>
      </c>
      <c r="H364" s="63" t="n">
        <f aca="false">MAX(0,ROUND(C364-F364-G364,2))</f>
        <v>0</v>
      </c>
      <c r="I364" s="66" t="n">
        <f aca="false">SUM($E$7:E364)</f>
        <v>1953344.27</v>
      </c>
      <c r="J364" s="67" t="n">
        <f aca="false">1-H364/'Loan Details'!$C$5</f>
        <v>1</v>
      </c>
      <c r="K364" s="61" t="n">
        <f aca="false">INT((A364-1)/12)+1</f>
        <v>30</v>
      </c>
    </row>
    <row r="365" customFormat="false" ht="15" hidden="false" customHeight="false" outlineLevel="0" collapsed="false">
      <c r="A365" s="61" t="n">
        <v>359</v>
      </c>
      <c r="B365" s="62" t="str">
        <f aca="false">IF(C365&gt;0.005,EDATE('Loan Details'!$C$8,A365-1),"")</f>
        <v/>
      </c>
      <c r="C365" s="63" t="n">
        <f aca="false">H364</f>
        <v>0</v>
      </c>
      <c r="D365" s="64" t="n">
        <f aca="false">IF(C365&gt;0.005,MIN('Loan Details'!$C$18,ROUND(C365*(1+'Loan Details'!$C$17),2)),0)</f>
        <v>0</v>
      </c>
      <c r="E365" s="63" t="n">
        <f aca="false">IF(C365&gt;0.005,ROUND(C365*'Loan Details'!$C$17,2),0)</f>
        <v>0</v>
      </c>
      <c r="F365" s="63" t="n">
        <f aca="false">D365-E365</f>
        <v>0</v>
      </c>
      <c r="G365" s="65" t="n">
        <f aca="false">IF(C365&gt;0.005,MIN(MAX(0,C365-F365),SUMIF(Prepayments!$D$5:$D$34,A365,Prepayments!$C$5:$C$34)+IF(AND('Loan Details'!$C$9&gt;0,MONTH(B365)='Loan Details'!$C$19,K365&gt;='Loan Details'!$C$11),'Loan Details'!$C$9,0)+'Loan Details'!$C$12),0)</f>
        <v>0</v>
      </c>
      <c r="H365" s="63" t="n">
        <f aca="false">MAX(0,ROUND(C365-F365-G365,2))</f>
        <v>0</v>
      </c>
      <c r="I365" s="66" t="n">
        <f aca="false">SUM($E$7:E365)</f>
        <v>1953344.27</v>
      </c>
      <c r="J365" s="67" t="n">
        <f aca="false">1-H365/'Loan Details'!$C$5</f>
        <v>1</v>
      </c>
      <c r="K365" s="61" t="n">
        <f aca="false">INT((A365-1)/12)+1</f>
        <v>30</v>
      </c>
    </row>
    <row r="366" customFormat="false" ht="15" hidden="false" customHeight="false" outlineLevel="0" collapsed="false">
      <c r="A366" s="61" t="n">
        <v>360</v>
      </c>
      <c r="B366" s="62" t="str">
        <f aca="false">IF(C366&gt;0.005,EDATE('Loan Details'!$C$8,A366-1),"")</f>
        <v/>
      </c>
      <c r="C366" s="63" t="n">
        <f aca="false">H365</f>
        <v>0</v>
      </c>
      <c r="D366" s="64" t="n">
        <f aca="false">IF(C366&gt;0.005,MIN('Loan Details'!$C$18,ROUND(C366*(1+'Loan Details'!$C$17),2)),0)</f>
        <v>0</v>
      </c>
      <c r="E366" s="63" t="n">
        <f aca="false">IF(C366&gt;0.005,ROUND(C366*'Loan Details'!$C$17,2),0)</f>
        <v>0</v>
      </c>
      <c r="F366" s="63" t="n">
        <f aca="false">D366-E366</f>
        <v>0</v>
      </c>
      <c r="G366" s="65" t="n">
        <f aca="false">IF(C366&gt;0.005,MIN(MAX(0,C366-F366),SUMIF(Prepayments!$D$5:$D$34,A366,Prepayments!$C$5:$C$34)+IF(AND('Loan Details'!$C$9&gt;0,MONTH(B366)='Loan Details'!$C$19,K366&gt;='Loan Details'!$C$11),'Loan Details'!$C$9,0)+'Loan Details'!$C$12),0)</f>
        <v>0</v>
      </c>
      <c r="H366" s="63" t="n">
        <f aca="false">MAX(0,ROUND(C366-F366-G366,2))</f>
        <v>0</v>
      </c>
      <c r="I366" s="66" t="n">
        <f aca="false">SUM($E$7:E366)</f>
        <v>1953344.27</v>
      </c>
      <c r="J366" s="67" t="n">
        <f aca="false">1-H366/'Loan Details'!$C$5</f>
        <v>1</v>
      </c>
      <c r="K366" s="61" t="n">
        <f aca="false">INT((A366-1)/12)+1</f>
        <v>30</v>
      </c>
    </row>
  </sheetData>
  <mergeCells count="1">
    <mergeCell ref="A2:K2"/>
  </mergeCells>
  <conditionalFormatting sqref="A7:K366">
    <cfRule type="expression" priority="2" aboveAverage="0" equalAverage="0" bottom="0" percent="0" rank="0" text="" dxfId="1">
      <formula>$C7&lt;=0.005</formula>
    </cfRule>
    <cfRule type="expression" priority="3" aboveAverage="0" equalAverage="0" bottom="0" percent="0" rank="0" text="" dxfId="2">
      <formula>$G7&gt;0</formula>
    </cfRule>
  </conditionalFormatting>
  <hyperlinks>
    <hyperlink ref="A1" r:id="rId1" location="'Dashboard'!A1" display="◄ BACK TO DASHBOARD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6838"/>
    <pageSetUpPr fitToPage="true"/>
  </sheetPr>
  <dimension ref="A1:K36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6" topLeftCell="C7" activePane="bottomRight" state="frozen"/>
      <selection pane="topLeft" activeCell="A1" activeCellId="0" sqref="A1"/>
      <selection pane="topRight" activeCell="C1" activeCellId="0" sqref="C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11"/>
    <col collapsed="false" customWidth="true" hidden="false" outlineLevel="0" max="3" min="3" style="0" width="17"/>
    <col collapsed="false" customWidth="true" hidden="false" outlineLevel="0" max="7" min="4" style="0" width="14"/>
    <col collapsed="false" customWidth="true" hidden="false" outlineLevel="0" max="8" min="8" style="0" width="17"/>
    <col collapsed="false" customWidth="true" hidden="false" outlineLevel="0" max="9" min="9" style="0" width="16"/>
    <col collapsed="false" customWidth="true" hidden="false" outlineLevel="0" max="10" min="10" style="0" width="10"/>
    <col collapsed="false" customWidth="true" hidden="false" outlineLevel="0" max="11" min="11" style="0" width="9"/>
  </cols>
  <sheetData>
    <row r="1" customFormat="false" ht="15" hidden="false" customHeight="false" outlineLevel="0" collapsed="false">
      <c r="A1" s="14" t="s">
        <v>18</v>
      </c>
    </row>
    <row r="2" customFormat="false" ht="27.75" hidden="false" customHeight="true" outlineLevel="0" collapsed="false">
      <c r="A2" s="37" t="s">
        <v>106</v>
      </c>
      <c r="B2" s="37"/>
      <c r="C2" s="37"/>
      <c r="D2" s="37"/>
      <c r="E2" s="37"/>
      <c r="F2" s="37"/>
      <c r="G2" s="37"/>
      <c r="H2" s="37"/>
      <c r="I2" s="37"/>
      <c r="J2" s="37"/>
      <c r="K2" s="37"/>
    </row>
    <row r="3" customFormat="false" ht="24" hidden="false" customHeight="true" outlineLevel="0" collapsed="false">
      <c r="A3" s="56" t="s">
        <v>76</v>
      </c>
      <c r="B3" s="57" t="n">
        <f aca="false">COUNTIF(C7:C366,"&gt;0.005")</f>
        <v>221</v>
      </c>
      <c r="C3" s="56" t="s">
        <v>78</v>
      </c>
      <c r="D3" s="58" t="n">
        <f aca="false">SUM(E7:E366)</f>
        <v>2857118.13</v>
      </c>
      <c r="E3" s="56" t="s">
        <v>93</v>
      </c>
      <c r="F3" s="58" t="n">
        <f aca="false">SUM(G7:G366)</f>
        <v>2368704.13</v>
      </c>
      <c r="G3" s="56" t="s">
        <v>77</v>
      </c>
      <c r="H3" s="59" t="n">
        <f aca="false">IF(B3=0,"",INDEX(B7:B366,B3))</f>
        <v>53026</v>
      </c>
      <c r="I3" s="56" t="s">
        <v>94</v>
      </c>
      <c r="J3" s="58" t="n">
        <f aca="false">IF(B3&lt;2,D7,INDEX(D7:D366,B3-1))</f>
        <v>3878</v>
      </c>
    </row>
    <row r="4" customFormat="false" ht="15" hidden="false" customHeight="false" outlineLevel="0" collapsed="false">
      <c r="A4" s="60" t="s">
        <v>95</v>
      </c>
    </row>
    <row r="5" customFormat="false" ht="15" hidden="false" customHeight="true" outlineLevel="0" collapsed="false">
      <c r="A5" s="68" t="s">
        <v>107</v>
      </c>
      <c r="B5" s="68"/>
      <c r="C5" s="68"/>
      <c r="D5" s="69" t="n">
        <f aca="false">J3</f>
        <v>3878</v>
      </c>
    </row>
    <row r="6" customFormat="false" ht="33.75" hidden="false" customHeight="true" outlineLevel="0" collapsed="false">
      <c r="A6" s="39" t="s">
        <v>96</v>
      </c>
      <c r="B6" s="39" t="s">
        <v>97</v>
      </c>
      <c r="C6" s="39" t="s">
        <v>98</v>
      </c>
      <c r="D6" s="39" t="s">
        <v>99</v>
      </c>
      <c r="E6" s="39" t="s">
        <v>100</v>
      </c>
      <c r="F6" s="39" t="s">
        <v>101</v>
      </c>
      <c r="G6" s="39" t="s">
        <v>102</v>
      </c>
      <c r="H6" s="39" t="s">
        <v>103</v>
      </c>
      <c r="I6" s="39" t="s">
        <v>104</v>
      </c>
      <c r="J6" s="39" t="s">
        <v>105</v>
      </c>
      <c r="K6" s="39" t="s">
        <v>86</v>
      </c>
    </row>
    <row r="7" customFormat="false" ht="15" hidden="false" customHeight="false" outlineLevel="0" collapsed="false">
      <c r="A7" s="61" t="n">
        <v>1</v>
      </c>
      <c r="B7" s="62" t="n">
        <f aca="false">IF(C7&gt;0.005,EDATE('Loan Details'!$C$8,A7-1),"")</f>
        <v>46331</v>
      </c>
      <c r="C7" s="63" t="n">
        <f aca="false">'Loan Details'!$C$5</f>
        <v>4000000</v>
      </c>
      <c r="D7" s="64" t="n">
        <f aca="false">IF(C7&gt;0.005,MIN('Loan Details'!$C$18,ROUND(C7*(1+'Loan Details'!$C$17),2)),0)</f>
        <v>34713</v>
      </c>
      <c r="E7" s="63" t="n">
        <f aca="false">IF(C7&gt;0.005,ROUND(C7*'Loan Details'!$C$17,2),0)</f>
        <v>28333.33</v>
      </c>
      <c r="F7" s="63" t="n">
        <f aca="false">D7-E7</f>
        <v>6379.67</v>
      </c>
      <c r="G7" s="65" t="n">
        <f aca="false">IF(C7&gt;0.005,MIN(MAX(0,C7-F7),SUMIF(Prepayments!$D$5:$D$34,A7,Prepayments!$C$5:$C$34)+IF(AND('Loan Details'!$C$9&gt;0,MONTH(B7)='Loan Details'!$C$19,K7&gt;='Loan Details'!$C$11),'Loan Details'!$C$9,0)+'Loan Details'!$C$12),0)</f>
        <v>0</v>
      </c>
      <c r="H7" s="63" t="n">
        <f aca="false">MAX(0,ROUND(C7-F7-G7,2))</f>
        <v>3993620.33</v>
      </c>
      <c r="I7" s="66" t="n">
        <f aca="false">SUM($E$7:E7)</f>
        <v>28333.33</v>
      </c>
      <c r="J7" s="67" t="n">
        <f aca="false">1-H7/'Loan Details'!$C$5</f>
        <v>0.00159491749999996</v>
      </c>
      <c r="K7" s="61" t="n">
        <f aca="false">INT((A7-1)/12)+1</f>
        <v>1</v>
      </c>
    </row>
    <row r="8" customFormat="false" ht="15" hidden="false" customHeight="false" outlineLevel="0" collapsed="false">
      <c r="A8" s="61" t="n">
        <v>2</v>
      </c>
      <c r="B8" s="62" t="n">
        <f aca="false">IF(C8&gt;0.005,EDATE('Loan Details'!$C$8,A8-1),"")</f>
        <v>46361</v>
      </c>
      <c r="C8" s="63" t="n">
        <f aca="false">H7</f>
        <v>3993620.33</v>
      </c>
      <c r="D8" s="64" t="n">
        <f aca="false">IF(C8&gt;0.005,MIN(IF(G7&gt;0,ROUND(PMT('Loan Details'!$C$17,MAX(1,'Loan Details'!$C$16-A8+1),-C8),0),D7),ROUND(C8*(1+'Loan Details'!$C$17),2)),0)</f>
        <v>34713</v>
      </c>
      <c r="E8" s="63" t="n">
        <f aca="false">IF(C8&gt;0.005,ROUND(C8*'Loan Details'!$C$17,2),0)</f>
        <v>28288.14</v>
      </c>
      <c r="F8" s="63" t="n">
        <f aca="false">D8-E8</f>
        <v>6424.86</v>
      </c>
      <c r="G8" s="65" t="n">
        <f aca="false">IF(C8&gt;0.005,MIN(MAX(0,C8-F8),SUMIF(Prepayments!$D$5:$D$34,A8,Prepayments!$C$5:$C$34)+IF(AND('Loan Details'!$C$9&gt;0,MONTH(B8)='Loan Details'!$C$19,K8&gt;='Loan Details'!$C$11),'Loan Details'!$C$9,0)+'Loan Details'!$C$12),0)</f>
        <v>0</v>
      </c>
      <c r="H8" s="63" t="n">
        <f aca="false">MAX(0,ROUND(C8-F8-G8,2))</f>
        <v>3987195.47</v>
      </c>
      <c r="I8" s="66" t="n">
        <f aca="false">SUM($E$7:E8)</f>
        <v>56621.47</v>
      </c>
      <c r="J8" s="67" t="n">
        <f aca="false">1-H8/'Loan Details'!$C$5</f>
        <v>0.00320113249999998</v>
      </c>
      <c r="K8" s="61" t="n">
        <f aca="false">INT((A8-1)/12)+1</f>
        <v>1</v>
      </c>
    </row>
    <row r="9" customFormat="false" ht="15" hidden="false" customHeight="false" outlineLevel="0" collapsed="false">
      <c r="A9" s="61" t="n">
        <v>3</v>
      </c>
      <c r="B9" s="62" t="n">
        <f aca="false">IF(C9&gt;0.005,EDATE('Loan Details'!$C$8,A9-1),"")</f>
        <v>46392</v>
      </c>
      <c r="C9" s="63" t="n">
        <f aca="false">H8</f>
        <v>3987195.47</v>
      </c>
      <c r="D9" s="64" t="n">
        <f aca="false">IF(C9&gt;0.005,MIN(IF(G8&gt;0,ROUND(PMT('Loan Details'!$C$17,MAX(1,'Loan Details'!$C$16-A9+1),-C9),0),D8),ROUND(C9*(1+'Loan Details'!$C$17),2)),0)</f>
        <v>34713</v>
      </c>
      <c r="E9" s="63" t="n">
        <f aca="false">IF(C9&gt;0.005,ROUND(C9*'Loan Details'!$C$17,2),0)</f>
        <v>28242.63</v>
      </c>
      <c r="F9" s="63" t="n">
        <f aca="false">D9-E9</f>
        <v>6470.37</v>
      </c>
      <c r="G9" s="65" t="n">
        <f aca="false">IF(C9&gt;0.005,MIN(MAX(0,C9-F9),SUMIF(Prepayments!$D$5:$D$34,A9,Prepayments!$C$5:$C$34)+IF(AND('Loan Details'!$C$9&gt;0,MONTH(B9)='Loan Details'!$C$19,K9&gt;='Loan Details'!$C$11),'Loan Details'!$C$9,0)+'Loan Details'!$C$12),0)</f>
        <v>0</v>
      </c>
      <c r="H9" s="63" t="n">
        <f aca="false">MAX(0,ROUND(C9-F9-G9,2))</f>
        <v>3980725.1</v>
      </c>
      <c r="I9" s="66" t="n">
        <f aca="false">SUM($E$7:E9)</f>
        <v>84864.1</v>
      </c>
      <c r="J9" s="67" t="n">
        <f aca="false">1-H9/'Loan Details'!$C$5</f>
        <v>0.00481872500000002</v>
      </c>
      <c r="K9" s="61" t="n">
        <f aca="false">INT((A9-1)/12)+1</f>
        <v>1</v>
      </c>
    </row>
    <row r="10" customFormat="false" ht="15" hidden="false" customHeight="false" outlineLevel="0" collapsed="false">
      <c r="A10" s="61" t="n">
        <v>4</v>
      </c>
      <c r="B10" s="62" t="n">
        <f aca="false">IF(C10&gt;0.005,EDATE('Loan Details'!$C$8,A10-1),"")</f>
        <v>46423</v>
      </c>
      <c r="C10" s="63" t="n">
        <f aca="false">H9</f>
        <v>3980725.1</v>
      </c>
      <c r="D10" s="64" t="n">
        <f aca="false">IF(C10&gt;0.005,MIN(IF(G9&gt;0,ROUND(PMT('Loan Details'!$C$17,MAX(1,'Loan Details'!$C$16-A10+1),-C10),0),D9),ROUND(C10*(1+'Loan Details'!$C$17),2)),0)</f>
        <v>34713</v>
      </c>
      <c r="E10" s="63" t="n">
        <f aca="false">IF(C10&gt;0.005,ROUND(C10*'Loan Details'!$C$17,2),0)</f>
        <v>28196.8</v>
      </c>
      <c r="F10" s="63" t="n">
        <f aca="false">D10-E10</f>
        <v>6516.2</v>
      </c>
      <c r="G10" s="65" t="n">
        <f aca="false">IF(C10&gt;0.005,MIN(MAX(0,C10-F10),SUMIF(Prepayments!$D$5:$D$34,A10,Prepayments!$C$5:$C$34)+IF(AND('Loan Details'!$C$9&gt;0,MONTH(B10)='Loan Details'!$C$19,K10&gt;='Loan Details'!$C$11),'Loan Details'!$C$9,0)+'Loan Details'!$C$12),0)</f>
        <v>0</v>
      </c>
      <c r="H10" s="63" t="n">
        <f aca="false">MAX(0,ROUND(C10-F10-G10,2))</f>
        <v>3974208.9</v>
      </c>
      <c r="I10" s="66" t="n">
        <f aca="false">SUM($E$7:E10)</f>
        <v>113060.9</v>
      </c>
      <c r="J10" s="67" t="n">
        <f aca="false">1-H10/'Loan Details'!$C$5</f>
        <v>0.00644777500000004</v>
      </c>
      <c r="K10" s="61" t="n">
        <f aca="false">INT((A10-1)/12)+1</f>
        <v>1</v>
      </c>
    </row>
    <row r="11" customFormat="false" ht="15" hidden="false" customHeight="false" outlineLevel="0" collapsed="false">
      <c r="A11" s="61" t="n">
        <v>5</v>
      </c>
      <c r="B11" s="62" t="n">
        <f aca="false">IF(C11&gt;0.005,EDATE('Loan Details'!$C$8,A11-1),"")</f>
        <v>46451</v>
      </c>
      <c r="C11" s="63" t="n">
        <f aca="false">H10</f>
        <v>3974208.9</v>
      </c>
      <c r="D11" s="64" t="n">
        <f aca="false">IF(C11&gt;0.005,MIN(IF(G10&gt;0,ROUND(PMT('Loan Details'!$C$17,MAX(1,'Loan Details'!$C$16-A11+1),-C11),0),D10),ROUND(C11*(1+'Loan Details'!$C$17),2)),0)</f>
        <v>34713</v>
      </c>
      <c r="E11" s="63" t="n">
        <f aca="false">IF(C11&gt;0.005,ROUND(C11*'Loan Details'!$C$17,2),0)</f>
        <v>28150.65</v>
      </c>
      <c r="F11" s="63" t="n">
        <f aca="false">D11-E11</f>
        <v>6562.35</v>
      </c>
      <c r="G11" s="65" t="n">
        <f aca="false">IF(C11&gt;0.005,MIN(MAX(0,C11-F11),SUMIF(Prepayments!$D$5:$D$34,A11,Prepayments!$C$5:$C$34)+IF(AND('Loan Details'!$C$9&gt;0,MONTH(B11)='Loan Details'!$C$19,K11&gt;='Loan Details'!$C$11),'Loan Details'!$C$9,0)+'Loan Details'!$C$12),0)</f>
        <v>100000</v>
      </c>
      <c r="H11" s="63" t="n">
        <f aca="false">MAX(0,ROUND(C11-F11-G11,2))</f>
        <v>3867646.55</v>
      </c>
      <c r="I11" s="66" t="n">
        <f aca="false">SUM($E$7:E11)</f>
        <v>141211.55</v>
      </c>
      <c r="J11" s="67" t="n">
        <f aca="false">1-H11/'Loan Details'!$C$5</f>
        <v>0.0330883625</v>
      </c>
      <c r="K11" s="61" t="n">
        <f aca="false">INT((A11-1)/12)+1</f>
        <v>1</v>
      </c>
    </row>
    <row r="12" customFormat="false" ht="15" hidden="false" customHeight="false" outlineLevel="0" collapsed="false">
      <c r="A12" s="61" t="n">
        <v>6</v>
      </c>
      <c r="B12" s="62" t="n">
        <f aca="false">IF(C12&gt;0.005,EDATE('Loan Details'!$C$8,A12-1),"")</f>
        <v>46482</v>
      </c>
      <c r="C12" s="63" t="n">
        <f aca="false">H11</f>
        <v>3867646.55</v>
      </c>
      <c r="D12" s="64" t="n">
        <f aca="false">IF(C12&gt;0.005,MIN(IF(G11&gt;0,ROUND(PMT('Loan Details'!$C$17,MAX(1,'Loan Details'!$C$16-A12+1),-C12),0),D11),ROUND(C12*(1+'Loan Details'!$C$17),2)),0)</f>
        <v>33838</v>
      </c>
      <c r="E12" s="63" t="n">
        <f aca="false">IF(C12&gt;0.005,ROUND(C12*'Loan Details'!$C$17,2),0)</f>
        <v>27395.83</v>
      </c>
      <c r="F12" s="63" t="n">
        <f aca="false">D12-E12</f>
        <v>6442.17</v>
      </c>
      <c r="G12" s="65" t="n">
        <f aca="false">IF(C12&gt;0.005,MIN(MAX(0,C12-F12),SUMIF(Prepayments!$D$5:$D$34,A12,Prepayments!$C$5:$C$34)+IF(AND('Loan Details'!$C$9&gt;0,MONTH(B12)='Loan Details'!$C$19,K12&gt;='Loan Details'!$C$11),'Loan Details'!$C$9,0)+'Loan Details'!$C$12),0)</f>
        <v>0</v>
      </c>
      <c r="H12" s="63" t="n">
        <f aca="false">MAX(0,ROUND(C12-F12-G12,2))</f>
        <v>3861204.38</v>
      </c>
      <c r="I12" s="66" t="n">
        <f aca="false">SUM($E$7:E12)</f>
        <v>168607.38</v>
      </c>
      <c r="J12" s="67" t="n">
        <f aca="false">1-H12/'Loan Details'!$C$5</f>
        <v>0.0346989050000001</v>
      </c>
      <c r="K12" s="61" t="n">
        <f aca="false">INT((A12-1)/12)+1</f>
        <v>1</v>
      </c>
    </row>
    <row r="13" customFormat="false" ht="15" hidden="false" customHeight="false" outlineLevel="0" collapsed="false">
      <c r="A13" s="61" t="n">
        <v>7</v>
      </c>
      <c r="B13" s="62" t="n">
        <f aca="false">IF(C13&gt;0.005,EDATE('Loan Details'!$C$8,A13-1),"")</f>
        <v>46512</v>
      </c>
      <c r="C13" s="63" t="n">
        <f aca="false">H12</f>
        <v>3861204.38</v>
      </c>
      <c r="D13" s="64" t="n">
        <f aca="false">IF(C13&gt;0.005,MIN(IF(G12&gt;0,ROUND(PMT('Loan Details'!$C$17,MAX(1,'Loan Details'!$C$16-A13+1),-C13),0),D12),ROUND(C13*(1+'Loan Details'!$C$17),2)),0)</f>
        <v>33838</v>
      </c>
      <c r="E13" s="63" t="n">
        <f aca="false">IF(C13&gt;0.005,ROUND(C13*'Loan Details'!$C$17,2),0)</f>
        <v>27350.2</v>
      </c>
      <c r="F13" s="63" t="n">
        <f aca="false">D13-E13</f>
        <v>6487.8</v>
      </c>
      <c r="G13" s="65" t="n">
        <f aca="false">IF(C13&gt;0.005,MIN(MAX(0,C13-F13),SUMIF(Prepayments!$D$5:$D$34,A13,Prepayments!$C$5:$C$34)+IF(AND('Loan Details'!$C$9&gt;0,MONTH(B13)='Loan Details'!$C$19,K13&gt;='Loan Details'!$C$11),'Loan Details'!$C$9,0)+'Loan Details'!$C$12),0)</f>
        <v>0</v>
      </c>
      <c r="H13" s="63" t="n">
        <f aca="false">MAX(0,ROUND(C13-F13-G13,2))</f>
        <v>3854716.58</v>
      </c>
      <c r="I13" s="66" t="n">
        <f aca="false">SUM($E$7:E13)</f>
        <v>195957.58</v>
      </c>
      <c r="J13" s="67" t="n">
        <f aca="false">1-H13/'Loan Details'!$C$5</f>
        <v>0.0363208549999999</v>
      </c>
      <c r="K13" s="61" t="n">
        <f aca="false">INT((A13-1)/12)+1</f>
        <v>1</v>
      </c>
    </row>
    <row r="14" customFormat="false" ht="15" hidden="false" customHeight="false" outlineLevel="0" collapsed="false">
      <c r="A14" s="61" t="n">
        <v>8</v>
      </c>
      <c r="B14" s="62" t="n">
        <f aca="false">IF(C14&gt;0.005,EDATE('Loan Details'!$C$8,A14-1),"")</f>
        <v>46543</v>
      </c>
      <c r="C14" s="63" t="n">
        <f aca="false">H13</f>
        <v>3854716.58</v>
      </c>
      <c r="D14" s="64" t="n">
        <f aca="false">IF(C14&gt;0.005,MIN(IF(G13&gt;0,ROUND(PMT('Loan Details'!$C$17,MAX(1,'Loan Details'!$C$16-A14+1),-C14),0),D13),ROUND(C14*(1+'Loan Details'!$C$17),2)),0)</f>
        <v>33838</v>
      </c>
      <c r="E14" s="63" t="n">
        <f aca="false">IF(C14&gt;0.005,ROUND(C14*'Loan Details'!$C$17,2),0)</f>
        <v>27304.24</v>
      </c>
      <c r="F14" s="63" t="n">
        <f aca="false">D14-E14</f>
        <v>6533.76</v>
      </c>
      <c r="G14" s="65" t="n">
        <f aca="false">IF(C14&gt;0.005,MIN(MAX(0,C14-F14),SUMIF(Prepayments!$D$5:$D$34,A14,Prepayments!$C$5:$C$34)+IF(AND('Loan Details'!$C$9&gt;0,MONTH(B14)='Loan Details'!$C$19,K14&gt;='Loan Details'!$C$11),'Loan Details'!$C$9,0)+'Loan Details'!$C$12),0)</f>
        <v>0</v>
      </c>
      <c r="H14" s="63" t="n">
        <f aca="false">MAX(0,ROUND(C14-F14-G14,2))</f>
        <v>3848182.82</v>
      </c>
      <c r="I14" s="66" t="n">
        <f aca="false">SUM($E$7:E14)</f>
        <v>223261.82</v>
      </c>
      <c r="J14" s="67" t="n">
        <f aca="false">1-H14/'Loan Details'!$C$5</f>
        <v>0.037954295</v>
      </c>
      <c r="K14" s="61" t="n">
        <f aca="false">INT((A14-1)/12)+1</f>
        <v>1</v>
      </c>
    </row>
    <row r="15" customFormat="false" ht="15" hidden="false" customHeight="false" outlineLevel="0" collapsed="false">
      <c r="A15" s="61" t="n">
        <v>9</v>
      </c>
      <c r="B15" s="62" t="n">
        <f aca="false">IF(C15&gt;0.005,EDATE('Loan Details'!$C$8,A15-1),"")</f>
        <v>46573</v>
      </c>
      <c r="C15" s="63" t="n">
        <f aca="false">H14</f>
        <v>3848182.82</v>
      </c>
      <c r="D15" s="64" t="n">
        <f aca="false">IF(C15&gt;0.005,MIN(IF(G14&gt;0,ROUND(PMT('Loan Details'!$C$17,MAX(1,'Loan Details'!$C$16-A15+1),-C15),0),D14),ROUND(C15*(1+'Loan Details'!$C$17),2)),0)</f>
        <v>33838</v>
      </c>
      <c r="E15" s="63" t="n">
        <f aca="false">IF(C15&gt;0.005,ROUND(C15*'Loan Details'!$C$17,2),0)</f>
        <v>27257.96</v>
      </c>
      <c r="F15" s="63" t="n">
        <f aca="false">D15-E15</f>
        <v>6580.04</v>
      </c>
      <c r="G15" s="65" t="n">
        <f aca="false">IF(C15&gt;0.005,MIN(MAX(0,C15-F15),SUMIF(Prepayments!$D$5:$D$34,A15,Prepayments!$C$5:$C$34)+IF(AND('Loan Details'!$C$9&gt;0,MONTH(B15)='Loan Details'!$C$19,K15&gt;='Loan Details'!$C$11),'Loan Details'!$C$9,0)+'Loan Details'!$C$12),0)</f>
        <v>0</v>
      </c>
      <c r="H15" s="63" t="n">
        <f aca="false">MAX(0,ROUND(C15-F15-G15,2))</f>
        <v>3841602.78</v>
      </c>
      <c r="I15" s="66" t="n">
        <f aca="false">SUM($E$7:E15)</f>
        <v>250519.78</v>
      </c>
      <c r="J15" s="67" t="n">
        <f aca="false">1-H15/'Loan Details'!$C$5</f>
        <v>0.0395993050000001</v>
      </c>
      <c r="K15" s="61" t="n">
        <f aca="false">INT((A15-1)/12)+1</f>
        <v>1</v>
      </c>
    </row>
    <row r="16" customFormat="false" ht="15" hidden="false" customHeight="false" outlineLevel="0" collapsed="false">
      <c r="A16" s="61" t="n">
        <v>10</v>
      </c>
      <c r="B16" s="62" t="n">
        <f aca="false">IF(C16&gt;0.005,EDATE('Loan Details'!$C$8,A16-1),"")</f>
        <v>46604</v>
      </c>
      <c r="C16" s="63" t="n">
        <f aca="false">H15</f>
        <v>3841602.78</v>
      </c>
      <c r="D16" s="64" t="n">
        <f aca="false">IF(C16&gt;0.005,MIN(IF(G15&gt;0,ROUND(PMT('Loan Details'!$C$17,MAX(1,'Loan Details'!$C$16-A16+1),-C16),0),D15),ROUND(C16*(1+'Loan Details'!$C$17),2)),0)</f>
        <v>33838</v>
      </c>
      <c r="E16" s="63" t="n">
        <f aca="false">IF(C16&gt;0.005,ROUND(C16*'Loan Details'!$C$17,2),0)</f>
        <v>27211.35</v>
      </c>
      <c r="F16" s="63" t="n">
        <f aca="false">D16-E16</f>
        <v>6626.65</v>
      </c>
      <c r="G16" s="65" t="n">
        <f aca="false">IF(C16&gt;0.005,MIN(MAX(0,C16-F16),SUMIF(Prepayments!$D$5:$D$34,A16,Prepayments!$C$5:$C$34)+IF(AND('Loan Details'!$C$9&gt;0,MONTH(B16)='Loan Details'!$C$19,K16&gt;='Loan Details'!$C$11),'Loan Details'!$C$9,0)+'Loan Details'!$C$12),0)</f>
        <v>0</v>
      </c>
      <c r="H16" s="63" t="n">
        <f aca="false">MAX(0,ROUND(C16-F16-G16,2))</f>
        <v>3834976.13</v>
      </c>
      <c r="I16" s="66" t="n">
        <f aca="false">SUM($E$7:E16)</f>
        <v>277731.13</v>
      </c>
      <c r="J16" s="67" t="n">
        <f aca="false">1-H16/'Loan Details'!$C$5</f>
        <v>0.0412559675</v>
      </c>
      <c r="K16" s="61" t="n">
        <f aca="false">INT((A16-1)/12)+1</f>
        <v>1</v>
      </c>
    </row>
    <row r="17" customFormat="false" ht="15" hidden="false" customHeight="false" outlineLevel="0" collapsed="false">
      <c r="A17" s="61" t="n">
        <v>11</v>
      </c>
      <c r="B17" s="62" t="n">
        <f aca="false">IF(C17&gt;0.005,EDATE('Loan Details'!$C$8,A17-1),"")</f>
        <v>46635</v>
      </c>
      <c r="C17" s="63" t="n">
        <f aca="false">H16</f>
        <v>3834976.13</v>
      </c>
      <c r="D17" s="64" t="n">
        <f aca="false">IF(C17&gt;0.005,MIN(IF(G16&gt;0,ROUND(PMT('Loan Details'!$C$17,MAX(1,'Loan Details'!$C$16-A17+1),-C17),0),D16),ROUND(C17*(1+'Loan Details'!$C$17),2)),0)</f>
        <v>33838</v>
      </c>
      <c r="E17" s="63" t="n">
        <f aca="false">IF(C17&gt;0.005,ROUND(C17*'Loan Details'!$C$17,2),0)</f>
        <v>27164.41</v>
      </c>
      <c r="F17" s="63" t="n">
        <f aca="false">D17-E17</f>
        <v>6673.59</v>
      </c>
      <c r="G17" s="65" t="n">
        <f aca="false">IF(C17&gt;0.005,MIN(MAX(0,C17-F17),SUMIF(Prepayments!$D$5:$D$34,A17,Prepayments!$C$5:$C$34)+IF(AND('Loan Details'!$C$9&gt;0,MONTH(B17)='Loan Details'!$C$19,K17&gt;='Loan Details'!$C$11),'Loan Details'!$C$9,0)+'Loan Details'!$C$12),0)</f>
        <v>0</v>
      </c>
      <c r="H17" s="63" t="n">
        <f aca="false">MAX(0,ROUND(C17-F17-G17,2))</f>
        <v>3828302.54</v>
      </c>
      <c r="I17" s="66" t="n">
        <f aca="false">SUM($E$7:E17)</f>
        <v>304895.54</v>
      </c>
      <c r="J17" s="67" t="n">
        <f aca="false">1-H17/'Loan Details'!$C$5</f>
        <v>0.042924365</v>
      </c>
      <c r="K17" s="61" t="n">
        <f aca="false">INT((A17-1)/12)+1</f>
        <v>1</v>
      </c>
    </row>
    <row r="18" customFormat="false" ht="15" hidden="false" customHeight="false" outlineLevel="0" collapsed="false">
      <c r="A18" s="61" t="n">
        <v>12</v>
      </c>
      <c r="B18" s="62" t="n">
        <f aca="false">IF(C18&gt;0.005,EDATE('Loan Details'!$C$8,A18-1),"")</f>
        <v>46665</v>
      </c>
      <c r="C18" s="63" t="n">
        <f aca="false">H17</f>
        <v>3828302.54</v>
      </c>
      <c r="D18" s="64" t="n">
        <f aca="false">IF(C18&gt;0.005,MIN(IF(G17&gt;0,ROUND(PMT('Loan Details'!$C$17,MAX(1,'Loan Details'!$C$16-A18+1),-C18),0),D17),ROUND(C18*(1+'Loan Details'!$C$17),2)),0)</f>
        <v>33838</v>
      </c>
      <c r="E18" s="63" t="n">
        <f aca="false">IF(C18&gt;0.005,ROUND(C18*'Loan Details'!$C$17,2),0)</f>
        <v>27117.14</v>
      </c>
      <c r="F18" s="63" t="n">
        <f aca="false">D18-E18</f>
        <v>6720.86</v>
      </c>
      <c r="G18" s="65" t="n">
        <f aca="false">IF(C18&gt;0.005,MIN(MAX(0,C18-F18),SUMIF(Prepayments!$D$5:$D$34,A18,Prepayments!$C$5:$C$34)+IF(AND('Loan Details'!$C$9&gt;0,MONTH(B18)='Loan Details'!$C$19,K18&gt;='Loan Details'!$C$11),'Loan Details'!$C$9,0)+'Loan Details'!$C$12),0)</f>
        <v>0</v>
      </c>
      <c r="H18" s="63" t="n">
        <f aca="false">MAX(0,ROUND(C18-F18-G18,2))</f>
        <v>3821581.68</v>
      </c>
      <c r="I18" s="66" t="n">
        <f aca="false">SUM($E$7:E18)</f>
        <v>332012.68</v>
      </c>
      <c r="J18" s="67" t="n">
        <f aca="false">1-H18/'Loan Details'!$C$5</f>
        <v>0.04460458</v>
      </c>
      <c r="K18" s="61" t="n">
        <f aca="false">INT((A18-1)/12)+1</f>
        <v>1</v>
      </c>
    </row>
    <row r="19" customFormat="false" ht="15" hidden="false" customHeight="false" outlineLevel="0" collapsed="false">
      <c r="A19" s="61" t="n">
        <v>13</v>
      </c>
      <c r="B19" s="62" t="n">
        <f aca="false">IF(C19&gt;0.005,EDATE('Loan Details'!$C$8,A19-1),"")</f>
        <v>46696</v>
      </c>
      <c r="C19" s="63" t="n">
        <f aca="false">H18</f>
        <v>3821581.68</v>
      </c>
      <c r="D19" s="64" t="n">
        <f aca="false">IF(C19&gt;0.005,MIN(IF(G18&gt;0,ROUND(PMT('Loan Details'!$C$17,MAX(1,'Loan Details'!$C$16-A19+1),-C19),0),D18),ROUND(C19*(1+'Loan Details'!$C$17),2)),0)</f>
        <v>33838</v>
      </c>
      <c r="E19" s="63" t="n">
        <f aca="false">IF(C19&gt;0.005,ROUND(C19*'Loan Details'!$C$17,2),0)</f>
        <v>27069.54</v>
      </c>
      <c r="F19" s="63" t="n">
        <f aca="false">D19-E19</f>
        <v>6768.46</v>
      </c>
      <c r="G19" s="65" t="n">
        <f aca="false">IF(C19&gt;0.005,MIN(MAX(0,C19-F19),SUMIF(Prepayments!$D$5:$D$34,A19,Prepayments!$C$5:$C$34)+IF(AND('Loan Details'!$C$9&gt;0,MONTH(B19)='Loan Details'!$C$19,K19&gt;='Loan Details'!$C$11),'Loan Details'!$C$9,0)+'Loan Details'!$C$12),0)</f>
        <v>0</v>
      </c>
      <c r="H19" s="63" t="n">
        <f aca="false">MAX(0,ROUND(C19-F19-G19,2))</f>
        <v>3814813.22</v>
      </c>
      <c r="I19" s="66" t="n">
        <f aca="false">SUM($E$7:E19)</f>
        <v>359082.22</v>
      </c>
      <c r="J19" s="67" t="n">
        <f aca="false">1-H19/'Loan Details'!$C$5</f>
        <v>0.046296695</v>
      </c>
      <c r="K19" s="61" t="n">
        <f aca="false">INT((A19-1)/12)+1</f>
        <v>2</v>
      </c>
    </row>
    <row r="20" customFormat="false" ht="15" hidden="false" customHeight="false" outlineLevel="0" collapsed="false">
      <c r="A20" s="61" t="n">
        <v>14</v>
      </c>
      <c r="B20" s="62" t="n">
        <f aca="false">IF(C20&gt;0.005,EDATE('Loan Details'!$C$8,A20-1),"")</f>
        <v>46726</v>
      </c>
      <c r="C20" s="63" t="n">
        <f aca="false">H19</f>
        <v>3814813.22</v>
      </c>
      <c r="D20" s="64" t="n">
        <f aca="false">IF(C20&gt;0.005,MIN(IF(G19&gt;0,ROUND(PMT('Loan Details'!$C$17,MAX(1,'Loan Details'!$C$16-A20+1),-C20),0),D19),ROUND(C20*(1+'Loan Details'!$C$17),2)),0)</f>
        <v>33838</v>
      </c>
      <c r="E20" s="63" t="n">
        <f aca="false">IF(C20&gt;0.005,ROUND(C20*'Loan Details'!$C$17,2),0)</f>
        <v>27021.59</v>
      </c>
      <c r="F20" s="63" t="n">
        <f aca="false">D20-E20</f>
        <v>6816.41</v>
      </c>
      <c r="G20" s="65" t="n">
        <f aca="false">IF(C20&gt;0.005,MIN(MAX(0,C20-F20),SUMIF(Prepayments!$D$5:$D$34,A20,Prepayments!$C$5:$C$34)+IF(AND('Loan Details'!$C$9&gt;0,MONTH(B20)='Loan Details'!$C$19,K20&gt;='Loan Details'!$C$11),'Loan Details'!$C$9,0)+'Loan Details'!$C$12),0)</f>
        <v>200000</v>
      </c>
      <c r="H20" s="63" t="n">
        <f aca="false">MAX(0,ROUND(C20-F20-G20,2))</f>
        <v>3607996.81</v>
      </c>
      <c r="I20" s="66" t="n">
        <f aca="false">SUM($E$7:E20)</f>
        <v>386103.81</v>
      </c>
      <c r="J20" s="67" t="n">
        <f aca="false">1-H20/'Loan Details'!$C$5</f>
        <v>0.0980007975</v>
      </c>
      <c r="K20" s="61" t="n">
        <f aca="false">INT((A20-1)/12)+1</f>
        <v>2</v>
      </c>
    </row>
    <row r="21" customFormat="false" ht="15" hidden="false" customHeight="false" outlineLevel="0" collapsed="false">
      <c r="A21" s="61" t="n">
        <v>15</v>
      </c>
      <c r="B21" s="62" t="n">
        <f aca="false">IF(C21&gt;0.005,EDATE('Loan Details'!$C$8,A21-1),"")</f>
        <v>46757</v>
      </c>
      <c r="C21" s="63" t="n">
        <f aca="false">H20</f>
        <v>3607996.81</v>
      </c>
      <c r="D21" s="64" t="n">
        <f aca="false">IF(C21&gt;0.005,MIN(IF(G20&gt;0,ROUND(PMT('Loan Details'!$C$17,MAX(1,'Loan Details'!$C$16-A21+1),-C21),0),D20),ROUND(C21*(1+'Loan Details'!$C$17),2)),0)</f>
        <v>32061</v>
      </c>
      <c r="E21" s="63" t="n">
        <f aca="false">IF(C21&gt;0.005,ROUND(C21*'Loan Details'!$C$17,2),0)</f>
        <v>25556.64</v>
      </c>
      <c r="F21" s="63" t="n">
        <f aca="false">D21-E21</f>
        <v>6504.36</v>
      </c>
      <c r="G21" s="65" t="n">
        <f aca="false">IF(C21&gt;0.005,MIN(MAX(0,C21-F21),SUMIF(Prepayments!$D$5:$D$34,A21,Prepayments!$C$5:$C$34)+IF(AND('Loan Details'!$C$9&gt;0,MONTH(B21)='Loan Details'!$C$19,K21&gt;='Loan Details'!$C$11),'Loan Details'!$C$9,0)+'Loan Details'!$C$12),0)</f>
        <v>0</v>
      </c>
      <c r="H21" s="63" t="n">
        <f aca="false">MAX(0,ROUND(C21-F21-G21,2))</f>
        <v>3601492.45</v>
      </c>
      <c r="I21" s="66" t="n">
        <f aca="false">SUM($E$7:E21)</f>
        <v>411660.45</v>
      </c>
      <c r="J21" s="67" t="n">
        <f aca="false">1-H21/'Loan Details'!$C$5</f>
        <v>0.0996268874999999</v>
      </c>
      <c r="K21" s="61" t="n">
        <f aca="false">INT((A21-1)/12)+1</f>
        <v>2</v>
      </c>
    </row>
    <row r="22" customFormat="false" ht="15" hidden="false" customHeight="false" outlineLevel="0" collapsed="false">
      <c r="A22" s="61" t="n">
        <v>16</v>
      </c>
      <c r="B22" s="62" t="n">
        <f aca="false">IF(C22&gt;0.005,EDATE('Loan Details'!$C$8,A22-1),"")</f>
        <v>46788</v>
      </c>
      <c r="C22" s="63" t="n">
        <f aca="false">H21</f>
        <v>3601492.45</v>
      </c>
      <c r="D22" s="64" t="n">
        <f aca="false">IF(C22&gt;0.005,MIN(IF(G21&gt;0,ROUND(PMT('Loan Details'!$C$17,MAX(1,'Loan Details'!$C$16-A22+1),-C22),0),D21),ROUND(C22*(1+'Loan Details'!$C$17),2)),0)</f>
        <v>32061</v>
      </c>
      <c r="E22" s="63" t="n">
        <f aca="false">IF(C22&gt;0.005,ROUND(C22*'Loan Details'!$C$17,2),0)</f>
        <v>25510.57</v>
      </c>
      <c r="F22" s="63" t="n">
        <f aca="false">D22-E22</f>
        <v>6550.43</v>
      </c>
      <c r="G22" s="65" t="n">
        <f aca="false">IF(C22&gt;0.005,MIN(MAX(0,C22-F22),SUMIF(Prepayments!$D$5:$D$34,A22,Prepayments!$C$5:$C$34)+IF(AND('Loan Details'!$C$9&gt;0,MONTH(B22)='Loan Details'!$C$19,K22&gt;='Loan Details'!$C$11),'Loan Details'!$C$9,0)+'Loan Details'!$C$12),0)</f>
        <v>0</v>
      </c>
      <c r="H22" s="63" t="n">
        <f aca="false">MAX(0,ROUND(C22-F22-G22,2))</f>
        <v>3594942.02</v>
      </c>
      <c r="I22" s="66" t="n">
        <f aca="false">SUM($E$7:E22)</f>
        <v>437171.02</v>
      </c>
      <c r="J22" s="67" t="n">
        <f aca="false">1-H22/'Loan Details'!$C$5</f>
        <v>0.101264495</v>
      </c>
      <c r="K22" s="61" t="n">
        <f aca="false">INT((A22-1)/12)+1</f>
        <v>2</v>
      </c>
    </row>
    <row r="23" customFormat="false" ht="15" hidden="false" customHeight="false" outlineLevel="0" collapsed="false">
      <c r="A23" s="61" t="n">
        <v>17</v>
      </c>
      <c r="B23" s="62" t="n">
        <f aca="false">IF(C23&gt;0.005,EDATE('Loan Details'!$C$8,A23-1),"")</f>
        <v>46817</v>
      </c>
      <c r="C23" s="63" t="n">
        <f aca="false">H22</f>
        <v>3594942.02</v>
      </c>
      <c r="D23" s="64" t="n">
        <f aca="false">IF(C23&gt;0.005,MIN(IF(G22&gt;0,ROUND(PMT('Loan Details'!$C$17,MAX(1,'Loan Details'!$C$16-A23+1),-C23),0),D22),ROUND(C23*(1+'Loan Details'!$C$17),2)),0)</f>
        <v>32061</v>
      </c>
      <c r="E23" s="63" t="n">
        <f aca="false">IF(C23&gt;0.005,ROUND(C23*'Loan Details'!$C$17,2),0)</f>
        <v>25464.17</v>
      </c>
      <c r="F23" s="63" t="n">
        <f aca="false">D23-E23</f>
        <v>6596.83</v>
      </c>
      <c r="G23" s="65" t="n">
        <f aca="false">IF(C23&gt;0.005,MIN(MAX(0,C23-F23),SUMIF(Prepayments!$D$5:$D$34,A23,Prepayments!$C$5:$C$34)+IF(AND('Loan Details'!$C$9&gt;0,MONTH(B23)='Loan Details'!$C$19,K23&gt;='Loan Details'!$C$11),'Loan Details'!$C$9,0)+'Loan Details'!$C$12),0)</f>
        <v>100000</v>
      </c>
      <c r="H23" s="63" t="n">
        <f aca="false">MAX(0,ROUND(C23-F23-G23,2))</f>
        <v>3488345.19</v>
      </c>
      <c r="I23" s="66" t="n">
        <f aca="false">SUM($E$7:E23)</f>
        <v>462635.19</v>
      </c>
      <c r="J23" s="67" t="n">
        <f aca="false">1-H23/'Loan Details'!$C$5</f>
        <v>0.1279137025</v>
      </c>
      <c r="K23" s="61" t="n">
        <f aca="false">INT((A23-1)/12)+1</f>
        <v>2</v>
      </c>
    </row>
    <row r="24" customFormat="false" ht="15" hidden="false" customHeight="false" outlineLevel="0" collapsed="false">
      <c r="A24" s="61" t="n">
        <v>18</v>
      </c>
      <c r="B24" s="62" t="n">
        <f aca="false">IF(C24&gt;0.005,EDATE('Loan Details'!$C$8,A24-1),"")</f>
        <v>46848</v>
      </c>
      <c r="C24" s="63" t="n">
        <f aca="false">H23</f>
        <v>3488345.19</v>
      </c>
      <c r="D24" s="64" t="n">
        <f aca="false">IF(C24&gt;0.005,MIN(IF(G23&gt;0,ROUND(PMT('Loan Details'!$C$17,MAX(1,'Loan Details'!$C$16-A24+1),-C24),0),D23),ROUND(C24*(1+'Loan Details'!$C$17),2)),0)</f>
        <v>31167</v>
      </c>
      <c r="E24" s="63" t="n">
        <f aca="false">IF(C24&gt;0.005,ROUND(C24*'Loan Details'!$C$17,2),0)</f>
        <v>24709.11</v>
      </c>
      <c r="F24" s="63" t="n">
        <f aca="false">D24-E24</f>
        <v>6457.89</v>
      </c>
      <c r="G24" s="65" t="n">
        <f aca="false">IF(C24&gt;0.005,MIN(MAX(0,C24-F24),SUMIF(Prepayments!$D$5:$D$34,A24,Prepayments!$C$5:$C$34)+IF(AND('Loan Details'!$C$9&gt;0,MONTH(B24)='Loan Details'!$C$19,K24&gt;='Loan Details'!$C$11),'Loan Details'!$C$9,0)+'Loan Details'!$C$12),0)</f>
        <v>0</v>
      </c>
      <c r="H24" s="63" t="n">
        <f aca="false">MAX(0,ROUND(C24-F24-G24,2))</f>
        <v>3481887.3</v>
      </c>
      <c r="I24" s="66" t="n">
        <f aca="false">SUM($E$7:E24)</f>
        <v>487344.3</v>
      </c>
      <c r="J24" s="67" t="n">
        <f aca="false">1-H24/'Loan Details'!$C$5</f>
        <v>0.129528175</v>
      </c>
      <c r="K24" s="61" t="n">
        <f aca="false">INT((A24-1)/12)+1</f>
        <v>2</v>
      </c>
    </row>
    <row r="25" customFormat="false" ht="15" hidden="false" customHeight="false" outlineLevel="0" collapsed="false">
      <c r="A25" s="61" t="n">
        <v>19</v>
      </c>
      <c r="B25" s="62" t="n">
        <f aca="false">IF(C25&gt;0.005,EDATE('Loan Details'!$C$8,A25-1),"")</f>
        <v>46878</v>
      </c>
      <c r="C25" s="63" t="n">
        <f aca="false">H24</f>
        <v>3481887.3</v>
      </c>
      <c r="D25" s="64" t="n">
        <f aca="false">IF(C25&gt;0.005,MIN(IF(G24&gt;0,ROUND(PMT('Loan Details'!$C$17,MAX(1,'Loan Details'!$C$16-A25+1),-C25),0),D24),ROUND(C25*(1+'Loan Details'!$C$17),2)),0)</f>
        <v>31167</v>
      </c>
      <c r="E25" s="63" t="n">
        <f aca="false">IF(C25&gt;0.005,ROUND(C25*'Loan Details'!$C$17,2),0)</f>
        <v>24663.37</v>
      </c>
      <c r="F25" s="63" t="n">
        <f aca="false">D25-E25</f>
        <v>6503.63</v>
      </c>
      <c r="G25" s="65" t="n">
        <f aca="false">IF(C25&gt;0.005,MIN(MAX(0,C25-F25),SUMIF(Prepayments!$D$5:$D$34,A25,Prepayments!$C$5:$C$34)+IF(AND('Loan Details'!$C$9&gt;0,MONTH(B25)='Loan Details'!$C$19,K25&gt;='Loan Details'!$C$11),'Loan Details'!$C$9,0)+'Loan Details'!$C$12),0)</f>
        <v>0</v>
      </c>
      <c r="H25" s="63" t="n">
        <f aca="false">MAX(0,ROUND(C25-F25-G25,2))</f>
        <v>3475383.67</v>
      </c>
      <c r="I25" s="66" t="n">
        <f aca="false">SUM($E$7:E25)</f>
        <v>512007.67</v>
      </c>
      <c r="J25" s="67" t="n">
        <f aca="false">1-H25/'Loan Details'!$C$5</f>
        <v>0.1311540825</v>
      </c>
      <c r="K25" s="61" t="n">
        <f aca="false">INT((A25-1)/12)+1</f>
        <v>2</v>
      </c>
    </row>
    <row r="26" customFormat="false" ht="15" hidden="false" customHeight="false" outlineLevel="0" collapsed="false">
      <c r="A26" s="61" t="n">
        <v>20</v>
      </c>
      <c r="B26" s="62" t="n">
        <f aca="false">IF(C26&gt;0.005,EDATE('Loan Details'!$C$8,A26-1),"")</f>
        <v>46909</v>
      </c>
      <c r="C26" s="63" t="n">
        <f aca="false">H25</f>
        <v>3475383.67</v>
      </c>
      <c r="D26" s="64" t="n">
        <f aca="false">IF(C26&gt;0.005,MIN(IF(G25&gt;0,ROUND(PMT('Loan Details'!$C$17,MAX(1,'Loan Details'!$C$16-A26+1),-C26),0),D25),ROUND(C26*(1+'Loan Details'!$C$17),2)),0)</f>
        <v>31167</v>
      </c>
      <c r="E26" s="63" t="n">
        <f aca="false">IF(C26&gt;0.005,ROUND(C26*'Loan Details'!$C$17,2),0)</f>
        <v>24617.3</v>
      </c>
      <c r="F26" s="63" t="n">
        <f aca="false">D26-E26</f>
        <v>6549.7</v>
      </c>
      <c r="G26" s="65" t="n">
        <f aca="false">IF(C26&gt;0.005,MIN(MAX(0,C26-F26),SUMIF(Prepayments!$D$5:$D$34,A26,Prepayments!$C$5:$C$34)+IF(AND('Loan Details'!$C$9&gt;0,MONTH(B26)='Loan Details'!$C$19,K26&gt;='Loan Details'!$C$11),'Loan Details'!$C$9,0)+'Loan Details'!$C$12),0)</f>
        <v>0</v>
      </c>
      <c r="H26" s="63" t="n">
        <f aca="false">MAX(0,ROUND(C26-F26-G26,2))</f>
        <v>3468833.97</v>
      </c>
      <c r="I26" s="66" t="n">
        <f aca="false">SUM($E$7:E26)</f>
        <v>536624.97</v>
      </c>
      <c r="J26" s="67" t="n">
        <f aca="false">1-H26/'Loan Details'!$C$5</f>
        <v>0.1327915075</v>
      </c>
      <c r="K26" s="61" t="n">
        <f aca="false">INT((A26-1)/12)+1</f>
        <v>2</v>
      </c>
    </row>
    <row r="27" customFormat="false" ht="15" hidden="false" customHeight="false" outlineLevel="0" collapsed="false">
      <c r="A27" s="61" t="n">
        <v>21</v>
      </c>
      <c r="B27" s="62" t="n">
        <f aca="false">IF(C27&gt;0.005,EDATE('Loan Details'!$C$8,A27-1),"")</f>
        <v>46939</v>
      </c>
      <c r="C27" s="63" t="n">
        <f aca="false">H26</f>
        <v>3468833.97</v>
      </c>
      <c r="D27" s="64" t="n">
        <f aca="false">IF(C27&gt;0.005,MIN(IF(G26&gt;0,ROUND(PMT('Loan Details'!$C$17,MAX(1,'Loan Details'!$C$16-A27+1),-C27),0),D26),ROUND(C27*(1+'Loan Details'!$C$17),2)),0)</f>
        <v>31167</v>
      </c>
      <c r="E27" s="63" t="n">
        <f aca="false">IF(C27&gt;0.005,ROUND(C27*'Loan Details'!$C$17,2),0)</f>
        <v>24570.91</v>
      </c>
      <c r="F27" s="63" t="n">
        <f aca="false">D27-E27</f>
        <v>6596.09</v>
      </c>
      <c r="G27" s="65" t="n">
        <f aca="false">IF(C27&gt;0.005,MIN(MAX(0,C27-F27),SUMIF(Prepayments!$D$5:$D$34,A27,Prepayments!$C$5:$C$34)+IF(AND('Loan Details'!$C$9&gt;0,MONTH(B27)='Loan Details'!$C$19,K27&gt;='Loan Details'!$C$11),'Loan Details'!$C$9,0)+'Loan Details'!$C$12),0)</f>
        <v>0</v>
      </c>
      <c r="H27" s="63" t="n">
        <f aca="false">MAX(0,ROUND(C27-F27-G27,2))</f>
        <v>3462237.88</v>
      </c>
      <c r="I27" s="66" t="n">
        <f aca="false">SUM($E$7:E27)</f>
        <v>561195.88</v>
      </c>
      <c r="J27" s="67" t="n">
        <f aca="false">1-H27/'Loan Details'!$C$5</f>
        <v>0.13444053</v>
      </c>
      <c r="K27" s="61" t="n">
        <f aca="false">INT((A27-1)/12)+1</f>
        <v>2</v>
      </c>
    </row>
    <row r="28" customFormat="false" ht="15" hidden="false" customHeight="false" outlineLevel="0" collapsed="false">
      <c r="A28" s="61" t="n">
        <v>22</v>
      </c>
      <c r="B28" s="62" t="n">
        <f aca="false">IF(C28&gt;0.005,EDATE('Loan Details'!$C$8,A28-1),"")</f>
        <v>46970</v>
      </c>
      <c r="C28" s="63" t="n">
        <f aca="false">H27</f>
        <v>3462237.88</v>
      </c>
      <c r="D28" s="64" t="n">
        <f aca="false">IF(C28&gt;0.005,MIN(IF(G27&gt;0,ROUND(PMT('Loan Details'!$C$17,MAX(1,'Loan Details'!$C$16-A28+1),-C28),0),D27),ROUND(C28*(1+'Loan Details'!$C$17),2)),0)</f>
        <v>31167</v>
      </c>
      <c r="E28" s="63" t="n">
        <f aca="false">IF(C28&gt;0.005,ROUND(C28*'Loan Details'!$C$17,2),0)</f>
        <v>24524.18</v>
      </c>
      <c r="F28" s="63" t="n">
        <f aca="false">D28-E28</f>
        <v>6642.82</v>
      </c>
      <c r="G28" s="65" t="n">
        <f aca="false">IF(C28&gt;0.005,MIN(MAX(0,C28-F28),SUMIF(Prepayments!$D$5:$D$34,A28,Prepayments!$C$5:$C$34)+IF(AND('Loan Details'!$C$9&gt;0,MONTH(B28)='Loan Details'!$C$19,K28&gt;='Loan Details'!$C$11),'Loan Details'!$C$9,0)+'Loan Details'!$C$12),0)</f>
        <v>0</v>
      </c>
      <c r="H28" s="63" t="n">
        <f aca="false">MAX(0,ROUND(C28-F28-G28,2))</f>
        <v>3455595.06</v>
      </c>
      <c r="I28" s="66" t="n">
        <f aca="false">SUM($E$7:E28)</f>
        <v>585720.06</v>
      </c>
      <c r="J28" s="67" t="n">
        <f aca="false">1-H28/'Loan Details'!$C$5</f>
        <v>0.136101235</v>
      </c>
      <c r="K28" s="61" t="n">
        <f aca="false">INT((A28-1)/12)+1</f>
        <v>2</v>
      </c>
    </row>
    <row r="29" customFormat="false" ht="15" hidden="false" customHeight="false" outlineLevel="0" collapsed="false">
      <c r="A29" s="61" t="n">
        <v>23</v>
      </c>
      <c r="B29" s="62" t="n">
        <f aca="false">IF(C29&gt;0.005,EDATE('Loan Details'!$C$8,A29-1),"")</f>
        <v>47001</v>
      </c>
      <c r="C29" s="63" t="n">
        <f aca="false">H28</f>
        <v>3455595.06</v>
      </c>
      <c r="D29" s="64" t="n">
        <f aca="false">IF(C29&gt;0.005,MIN(IF(G28&gt;0,ROUND(PMT('Loan Details'!$C$17,MAX(1,'Loan Details'!$C$16-A29+1),-C29),0),D28),ROUND(C29*(1+'Loan Details'!$C$17),2)),0)</f>
        <v>31167</v>
      </c>
      <c r="E29" s="63" t="n">
        <f aca="false">IF(C29&gt;0.005,ROUND(C29*'Loan Details'!$C$17,2),0)</f>
        <v>24477.13</v>
      </c>
      <c r="F29" s="63" t="n">
        <f aca="false">D29-E29</f>
        <v>6689.87</v>
      </c>
      <c r="G29" s="65" t="n">
        <f aca="false">IF(C29&gt;0.005,MIN(MAX(0,C29-F29),SUMIF(Prepayments!$D$5:$D$34,A29,Prepayments!$C$5:$C$34)+IF(AND('Loan Details'!$C$9&gt;0,MONTH(B29)='Loan Details'!$C$19,K29&gt;='Loan Details'!$C$11),'Loan Details'!$C$9,0)+'Loan Details'!$C$12),0)</f>
        <v>0</v>
      </c>
      <c r="H29" s="63" t="n">
        <f aca="false">MAX(0,ROUND(C29-F29-G29,2))</f>
        <v>3448905.19</v>
      </c>
      <c r="I29" s="66" t="n">
        <f aca="false">SUM($E$7:E29)</f>
        <v>610197.19</v>
      </c>
      <c r="J29" s="67" t="n">
        <f aca="false">1-H29/'Loan Details'!$C$5</f>
        <v>0.1377737025</v>
      </c>
      <c r="K29" s="61" t="n">
        <f aca="false">INT((A29-1)/12)+1</f>
        <v>2</v>
      </c>
    </row>
    <row r="30" customFormat="false" ht="15" hidden="false" customHeight="false" outlineLevel="0" collapsed="false">
      <c r="A30" s="61" t="n">
        <v>24</v>
      </c>
      <c r="B30" s="62" t="n">
        <f aca="false">IF(C30&gt;0.005,EDATE('Loan Details'!$C$8,A30-1),"")</f>
        <v>47031</v>
      </c>
      <c r="C30" s="63" t="n">
        <f aca="false">H29</f>
        <v>3448905.19</v>
      </c>
      <c r="D30" s="64" t="n">
        <f aca="false">IF(C30&gt;0.005,MIN(IF(G29&gt;0,ROUND(PMT('Loan Details'!$C$17,MAX(1,'Loan Details'!$C$16-A30+1),-C30),0),D29),ROUND(C30*(1+'Loan Details'!$C$17),2)),0)</f>
        <v>31167</v>
      </c>
      <c r="E30" s="63" t="n">
        <f aca="false">IF(C30&gt;0.005,ROUND(C30*'Loan Details'!$C$17,2),0)</f>
        <v>24429.75</v>
      </c>
      <c r="F30" s="63" t="n">
        <f aca="false">D30-E30</f>
        <v>6737.25</v>
      </c>
      <c r="G30" s="65" t="n">
        <f aca="false">IF(C30&gt;0.005,MIN(MAX(0,C30-F30),SUMIF(Prepayments!$D$5:$D$34,A30,Prepayments!$C$5:$C$34)+IF(AND('Loan Details'!$C$9&gt;0,MONTH(B30)='Loan Details'!$C$19,K30&gt;='Loan Details'!$C$11),'Loan Details'!$C$9,0)+'Loan Details'!$C$12),0)</f>
        <v>0</v>
      </c>
      <c r="H30" s="63" t="n">
        <f aca="false">MAX(0,ROUND(C30-F30-G30,2))</f>
        <v>3442167.94</v>
      </c>
      <c r="I30" s="66" t="n">
        <f aca="false">SUM($E$7:E30)</f>
        <v>634626.94</v>
      </c>
      <c r="J30" s="67" t="n">
        <f aca="false">1-H30/'Loan Details'!$C$5</f>
        <v>0.139458015</v>
      </c>
      <c r="K30" s="61" t="n">
        <f aca="false">INT((A30-1)/12)+1</f>
        <v>2</v>
      </c>
    </row>
    <row r="31" customFormat="false" ht="15" hidden="false" customHeight="false" outlineLevel="0" collapsed="false">
      <c r="A31" s="61" t="n">
        <v>25</v>
      </c>
      <c r="B31" s="62" t="n">
        <f aca="false">IF(C31&gt;0.005,EDATE('Loan Details'!$C$8,A31-1),"")</f>
        <v>47062</v>
      </c>
      <c r="C31" s="63" t="n">
        <f aca="false">H30</f>
        <v>3442167.94</v>
      </c>
      <c r="D31" s="64" t="n">
        <f aca="false">IF(C31&gt;0.005,MIN(IF(G30&gt;0,ROUND(PMT('Loan Details'!$C$17,MAX(1,'Loan Details'!$C$16-A31+1),-C31),0),D30),ROUND(C31*(1+'Loan Details'!$C$17),2)),0)</f>
        <v>31167</v>
      </c>
      <c r="E31" s="63" t="n">
        <f aca="false">IF(C31&gt;0.005,ROUND(C31*'Loan Details'!$C$17,2),0)</f>
        <v>24382.02</v>
      </c>
      <c r="F31" s="63" t="n">
        <f aca="false">D31-E31</f>
        <v>6784.98</v>
      </c>
      <c r="G31" s="65" t="n">
        <f aca="false">IF(C31&gt;0.005,MIN(MAX(0,C31-F31),SUMIF(Prepayments!$D$5:$D$34,A31,Prepayments!$C$5:$C$34)+IF(AND('Loan Details'!$C$9&gt;0,MONTH(B31)='Loan Details'!$C$19,K31&gt;='Loan Details'!$C$11),'Loan Details'!$C$9,0)+'Loan Details'!$C$12),0)</f>
        <v>0</v>
      </c>
      <c r="H31" s="63" t="n">
        <f aca="false">MAX(0,ROUND(C31-F31-G31,2))</f>
        <v>3435382.96</v>
      </c>
      <c r="I31" s="66" t="n">
        <f aca="false">SUM($E$7:E31)</f>
        <v>659008.96</v>
      </c>
      <c r="J31" s="67" t="n">
        <f aca="false">1-H31/'Loan Details'!$C$5</f>
        <v>0.14115426</v>
      </c>
      <c r="K31" s="61" t="n">
        <f aca="false">INT((A31-1)/12)+1</f>
        <v>3</v>
      </c>
    </row>
    <row r="32" customFormat="false" ht="15" hidden="false" customHeight="false" outlineLevel="0" collapsed="false">
      <c r="A32" s="61" t="n">
        <v>26</v>
      </c>
      <c r="B32" s="62" t="n">
        <f aca="false">IF(C32&gt;0.005,EDATE('Loan Details'!$C$8,A32-1),"")</f>
        <v>47092</v>
      </c>
      <c r="C32" s="63" t="n">
        <f aca="false">H31</f>
        <v>3435382.96</v>
      </c>
      <c r="D32" s="64" t="n">
        <f aca="false">IF(C32&gt;0.005,MIN(IF(G31&gt;0,ROUND(PMT('Loan Details'!$C$17,MAX(1,'Loan Details'!$C$16-A32+1),-C32),0),D31),ROUND(C32*(1+'Loan Details'!$C$17),2)),0)</f>
        <v>31167</v>
      </c>
      <c r="E32" s="63" t="n">
        <f aca="false">IF(C32&gt;0.005,ROUND(C32*'Loan Details'!$C$17,2),0)</f>
        <v>24333.96</v>
      </c>
      <c r="F32" s="63" t="n">
        <f aca="false">D32-E32</f>
        <v>6833.04</v>
      </c>
      <c r="G32" s="65" t="n">
        <f aca="false">IF(C32&gt;0.005,MIN(MAX(0,C32-F32),SUMIF(Prepayments!$D$5:$D$34,A32,Prepayments!$C$5:$C$34)+IF(AND('Loan Details'!$C$9&gt;0,MONTH(B32)='Loan Details'!$C$19,K32&gt;='Loan Details'!$C$11),'Loan Details'!$C$9,0)+'Loan Details'!$C$12),0)</f>
        <v>0</v>
      </c>
      <c r="H32" s="63" t="n">
        <f aca="false">MAX(0,ROUND(C32-F32-G32,2))</f>
        <v>3428549.92</v>
      </c>
      <c r="I32" s="66" t="n">
        <f aca="false">SUM($E$7:E32)</f>
        <v>683342.92</v>
      </c>
      <c r="J32" s="67" t="n">
        <f aca="false">1-H32/'Loan Details'!$C$5</f>
        <v>0.14286252</v>
      </c>
      <c r="K32" s="61" t="n">
        <f aca="false">INT((A32-1)/12)+1</f>
        <v>3</v>
      </c>
    </row>
    <row r="33" customFormat="false" ht="15" hidden="false" customHeight="false" outlineLevel="0" collapsed="false">
      <c r="A33" s="61" t="n">
        <v>27</v>
      </c>
      <c r="B33" s="62" t="n">
        <f aca="false">IF(C33&gt;0.005,EDATE('Loan Details'!$C$8,A33-1),"")</f>
        <v>47123</v>
      </c>
      <c r="C33" s="63" t="n">
        <f aca="false">H32</f>
        <v>3428549.92</v>
      </c>
      <c r="D33" s="64" t="n">
        <f aca="false">IF(C33&gt;0.005,MIN(IF(G32&gt;0,ROUND(PMT('Loan Details'!$C$17,MAX(1,'Loan Details'!$C$16-A33+1),-C33),0),D32),ROUND(C33*(1+'Loan Details'!$C$17),2)),0)</f>
        <v>31167</v>
      </c>
      <c r="E33" s="63" t="n">
        <f aca="false">IF(C33&gt;0.005,ROUND(C33*'Loan Details'!$C$17,2),0)</f>
        <v>24285.56</v>
      </c>
      <c r="F33" s="63" t="n">
        <f aca="false">D33-E33</f>
        <v>6881.44</v>
      </c>
      <c r="G33" s="65" t="n">
        <f aca="false">IF(C33&gt;0.005,MIN(MAX(0,C33-F33),SUMIF(Prepayments!$D$5:$D$34,A33,Prepayments!$C$5:$C$34)+IF(AND('Loan Details'!$C$9&gt;0,MONTH(B33)='Loan Details'!$C$19,K33&gt;='Loan Details'!$C$11),'Loan Details'!$C$9,0)+'Loan Details'!$C$12),0)</f>
        <v>0</v>
      </c>
      <c r="H33" s="63" t="n">
        <f aca="false">MAX(0,ROUND(C33-F33-G33,2))</f>
        <v>3421668.48</v>
      </c>
      <c r="I33" s="66" t="n">
        <f aca="false">SUM($E$7:E33)</f>
        <v>707628.48</v>
      </c>
      <c r="J33" s="67" t="n">
        <f aca="false">1-H33/'Loan Details'!$C$5</f>
        <v>0.14458288</v>
      </c>
      <c r="K33" s="61" t="n">
        <f aca="false">INT((A33-1)/12)+1</f>
        <v>3</v>
      </c>
    </row>
    <row r="34" customFormat="false" ht="15" hidden="false" customHeight="false" outlineLevel="0" collapsed="false">
      <c r="A34" s="61" t="n">
        <v>28</v>
      </c>
      <c r="B34" s="62" t="n">
        <f aca="false">IF(C34&gt;0.005,EDATE('Loan Details'!$C$8,A34-1),"")</f>
        <v>47154</v>
      </c>
      <c r="C34" s="63" t="n">
        <f aca="false">H33</f>
        <v>3421668.48</v>
      </c>
      <c r="D34" s="64" t="n">
        <f aca="false">IF(C34&gt;0.005,MIN(IF(G33&gt;0,ROUND(PMT('Loan Details'!$C$17,MAX(1,'Loan Details'!$C$16-A34+1),-C34),0),D33),ROUND(C34*(1+'Loan Details'!$C$17),2)),0)</f>
        <v>31167</v>
      </c>
      <c r="E34" s="63" t="n">
        <f aca="false">IF(C34&gt;0.005,ROUND(C34*'Loan Details'!$C$17,2),0)</f>
        <v>24236.82</v>
      </c>
      <c r="F34" s="63" t="n">
        <f aca="false">D34-E34</f>
        <v>6930.18</v>
      </c>
      <c r="G34" s="65" t="n">
        <f aca="false">IF(C34&gt;0.005,MIN(MAX(0,C34-F34),SUMIF(Prepayments!$D$5:$D$34,A34,Prepayments!$C$5:$C$34)+IF(AND('Loan Details'!$C$9&gt;0,MONTH(B34)='Loan Details'!$C$19,K34&gt;='Loan Details'!$C$11),'Loan Details'!$C$9,0)+'Loan Details'!$C$12),0)</f>
        <v>0</v>
      </c>
      <c r="H34" s="63" t="n">
        <f aca="false">MAX(0,ROUND(C34-F34-G34,2))</f>
        <v>3414738.3</v>
      </c>
      <c r="I34" s="66" t="n">
        <f aca="false">SUM($E$7:E34)</f>
        <v>731865.3</v>
      </c>
      <c r="J34" s="67" t="n">
        <f aca="false">1-H34/'Loan Details'!$C$5</f>
        <v>0.146315425</v>
      </c>
      <c r="K34" s="61" t="n">
        <f aca="false">INT((A34-1)/12)+1</f>
        <v>3</v>
      </c>
    </row>
    <row r="35" customFormat="false" ht="15" hidden="false" customHeight="false" outlineLevel="0" collapsed="false">
      <c r="A35" s="61" t="n">
        <v>29</v>
      </c>
      <c r="B35" s="62" t="n">
        <f aca="false">IF(C35&gt;0.005,EDATE('Loan Details'!$C$8,A35-1),"")</f>
        <v>47182</v>
      </c>
      <c r="C35" s="63" t="n">
        <f aca="false">H34</f>
        <v>3414738.3</v>
      </c>
      <c r="D35" s="64" t="n">
        <f aca="false">IF(C35&gt;0.005,MIN(IF(G34&gt;0,ROUND(PMT('Loan Details'!$C$17,MAX(1,'Loan Details'!$C$16-A35+1),-C35),0),D34),ROUND(C35*(1+'Loan Details'!$C$17),2)),0)</f>
        <v>31167</v>
      </c>
      <c r="E35" s="63" t="n">
        <f aca="false">IF(C35&gt;0.005,ROUND(C35*'Loan Details'!$C$17,2),0)</f>
        <v>24187.73</v>
      </c>
      <c r="F35" s="63" t="n">
        <f aca="false">D35-E35</f>
        <v>6979.27</v>
      </c>
      <c r="G35" s="65" t="n">
        <f aca="false">IF(C35&gt;0.005,MIN(MAX(0,C35-F35),SUMIF(Prepayments!$D$5:$D$34,A35,Prepayments!$C$5:$C$34)+IF(AND('Loan Details'!$C$9&gt;0,MONTH(B35)='Loan Details'!$C$19,K35&gt;='Loan Details'!$C$11),'Loan Details'!$C$9,0)+'Loan Details'!$C$12),0)</f>
        <v>100000</v>
      </c>
      <c r="H35" s="63" t="n">
        <f aca="false">MAX(0,ROUND(C35-F35-G35,2))</f>
        <v>3307759.03</v>
      </c>
      <c r="I35" s="66" t="n">
        <f aca="false">SUM($E$7:E35)</f>
        <v>756053.03</v>
      </c>
      <c r="J35" s="67" t="n">
        <f aca="false">1-H35/'Loan Details'!$C$5</f>
        <v>0.1730602425</v>
      </c>
      <c r="K35" s="61" t="n">
        <f aca="false">INT((A35-1)/12)+1</f>
        <v>3</v>
      </c>
    </row>
    <row r="36" customFormat="false" ht="15" hidden="false" customHeight="false" outlineLevel="0" collapsed="false">
      <c r="A36" s="61" t="n">
        <v>30</v>
      </c>
      <c r="B36" s="62" t="n">
        <f aca="false">IF(C36&gt;0.005,EDATE('Loan Details'!$C$8,A36-1),"")</f>
        <v>47213</v>
      </c>
      <c r="C36" s="63" t="n">
        <f aca="false">H35</f>
        <v>3307759.03</v>
      </c>
      <c r="D36" s="64" t="n">
        <f aca="false">IF(C36&gt;0.005,MIN(IF(G35&gt;0,ROUND(PMT('Loan Details'!$C$17,MAX(1,'Loan Details'!$C$16-A36+1),-C36),0),D35),ROUND(C36*(1+'Loan Details'!$C$17),2)),0)</f>
        <v>30253</v>
      </c>
      <c r="E36" s="63" t="n">
        <f aca="false">IF(C36&gt;0.005,ROUND(C36*'Loan Details'!$C$17,2),0)</f>
        <v>23429.96</v>
      </c>
      <c r="F36" s="63" t="n">
        <f aca="false">D36-E36</f>
        <v>6823.04</v>
      </c>
      <c r="G36" s="65" t="n">
        <f aca="false">IF(C36&gt;0.005,MIN(MAX(0,C36-F36),SUMIF(Prepayments!$D$5:$D$34,A36,Prepayments!$C$5:$C$34)+IF(AND('Loan Details'!$C$9&gt;0,MONTH(B36)='Loan Details'!$C$19,K36&gt;='Loan Details'!$C$11),'Loan Details'!$C$9,0)+'Loan Details'!$C$12),0)</f>
        <v>0</v>
      </c>
      <c r="H36" s="63" t="n">
        <f aca="false">MAX(0,ROUND(C36-F36-G36,2))</f>
        <v>3300935.99</v>
      </c>
      <c r="I36" s="66" t="n">
        <f aca="false">SUM($E$7:E36)</f>
        <v>779482.99</v>
      </c>
      <c r="J36" s="67" t="n">
        <f aca="false">1-H36/'Loan Details'!$C$5</f>
        <v>0.1747660025</v>
      </c>
      <c r="K36" s="61" t="n">
        <f aca="false">INT((A36-1)/12)+1</f>
        <v>3</v>
      </c>
    </row>
    <row r="37" customFormat="false" ht="15" hidden="false" customHeight="false" outlineLevel="0" collapsed="false">
      <c r="A37" s="61" t="n">
        <v>31</v>
      </c>
      <c r="B37" s="62" t="n">
        <f aca="false">IF(C37&gt;0.005,EDATE('Loan Details'!$C$8,A37-1),"")</f>
        <v>47243</v>
      </c>
      <c r="C37" s="63" t="n">
        <f aca="false">H36</f>
        <v>3300935.99</v>
      </c>
      <c r="D37" s="64" t="n">
        <f aca="false">IF(C37&gt;0.005,MIN(IF(G36&gt;0,ROUND(PMT('Loan Details'!$C$17,MAX(1,'Loan Details'!$C$16-A37+1),-C37),0),D36),ROUND(C37*(1+'Loan Details'!$C$17),2)),0)</f>
        <v>30253</v>
      </c>
      <c r="E37" s="63" t="n">
        <f aca="false">IF(C37&gt;0.005,ROUND(C37*'Loan Details'!$C$17,2),0)</f>
        <v>23381.63</v>
      </c>
      <c r="F37" s="63" t="n">
        <f aca="false">D37-E37</f>
        <v>6871.37</v>
      </c>
      <c r="G37" s="65" t="n">
        <f aca="false">IF(C37&gt;0.005,MIN(MAX(0,C37-F37),SUMIF(Prepayments!$D$5:$D$34,A37,Prepayments!$C$5:$C$34)+IF(AND('Loan Details'!$C$9&gt;0,MONTH(B37)='Loan Details'!$C$19,K37&gt;='Loan Details'!$C$11),'Loan Details'!$C$9,0)+'Loan Details'!$C$12),0)</f>
        <v>0</v>
      </c>
      <c r="H37" s="63" t="n">
        <f aca="false">MAX(0,ROUND(C37-F37-G37,2))</f>
        <v>3294064.62</v>
      </c>
      <c r="I37" s="66" t="n">
        <f aca="false">SUM($E$7:E37)</f>
        <v>802864.62</v>
      </c>
      <c r="J37" s="67" t="n">
        <f aca="false">1-H37/'Loan Details'!$C$5</f>
        <v>0.176483845</v>
      </c>
      <c r="K37" s="61" t="n">
        <f aca="false">INT((A37-1)/12)+1</f>
        <v>3</v>
      </c>
    </row>
    <row r="38" customFormat="false" ht="15" hidden="false" customHeight="false" outlineLevel="0" collapsed="false">
      <c r="A38" s="61" t="n">
        <v>32</v>
      </c>
      <c r="B38" s="62" t="n">
        <f aca="false">IF(C38&gt;0.005,EDATE('Loan Details'!$C$8,A38-1),"")</f>
        <v>47274</v>
      </c>
      <c r="C38" s="63" t="n">
        <f aca="false">H37</f>
        <v>3294064.62</v>
      </c>
      <c r="D38" s="64" t="n">
        <f aca="false">IF(C38&gt;0.005,MIN(IF(G37&gt;0,ROUND(PMT('Loan Details'!$C$17,MAX(1,'Loan Details'!$C$16-A38+1),-C38),0),D37),ROUND(C38*(1+'Loan Details'!$C$17),2)),0)</f>
        <v>30253</v>
      </c>
      <c r="E38" s="63" t="n">
        <f aca="false">IF(C38&gt;0.005,ROUND(C38*'Loan Details'!$C$17,2),0)</f>
        <v>23332.96</v>
      </c>
      <c r="F38" s="63" t="n">
        <f aca="false">D38-E38</f>
        <v>6920.04</v>
      </c>
      <c r="G38" s="65" t="n">
        <f aca="false">IF(C38&gt;0.005,MIN(MAX(0,C38-F38),SUMIF(Prepayments!$D$5:$D$34,A38,Prepayments!$C$5:$C$34)+IF(AND('Loan Details'!$C$9&gt;0,MONTH(B38)='Loan Details'!$C$19,K38&gt;='Loan Details'!$C$11),'Loan Details'!$C$9,0)+'Loan Details'!$C$12),0)</f>
        <v>0</v>
      </c>
      <c r="H38" s="63" t="n">
        <f aca="false">MAX(0,ROUND(C38-F38-G38,2))</f>
        <v>3287144.58</v>
      </c>
      <c r="I38" s="66" t="n">
        <f aca="false">SUM($E$7:E38)</f>
        <v>826197.58</v>
      </c>
      <c r="J38" s="67" t="n">
        <f aca="false">1-H38/'Loan Details'!$C$5</f>
        <v>0.178213855</v>
      </c>
      <c r="K38" s="61" t="n">
        <f aca="false">INT((A38-1)/12)+1</f>
        <v>3</v>
      </c>
    </row>
    <row r="39" customFormat="false" ht="15" hidden="false" customHeight="false" outlineLevel="0" collapsed="false">
      <c r="A39" s="61" t="n">
        <v>33</v>
      </c>
      <c r="B39" s="62" t="n">
        <f aca="false">IF(C39&gt;0.005,EDATE('Loan Details'!$C$8,A39-1),"")</f>
        <v>47304</v>
      </c>
      <c r="C39" s="63" t="n">
        <f aca="false">H38</f>
        <v>3287144.58</v>
      </c>
      <c r="D39" s="64" t="n">
        <f aca="false">IF(C39&gt;0.005,MIN(IF(G38&gt;0,ROUND(PMT('Loan Details'!$C$17,MAX(1,'Loan Details'!$C$16-A39+1),-C39),0),D38),ROUND(C39*(1+'Loan Details'!$C$17),2)),0)</f>
        <v>30253</v>
      </c>
      <c r="E39" s="63" t="n">
        <f aca="false">IF(C39&gt;0.005,ROUND(C39*'Loan Details'!$C$17,2),0)</f>
        <v>23283.94</v>
      </c>
      <c r="F39" s="63" t="n">
        <f aca="false">D39-E39</f>
        <v>6969.06</v>
      </c>
      <c r="G39" s="65" t="n">
        <f aca="false">IF(C39&gt;0.005,MIN(MAX(0,C39-F39),SUMIF(Prepayments!$D$5:$D$34,A39,Prepayments!$C$5:$C$34)+IF(AND('Loan Details'!$C$9&gt;0,MONTH(B39)='Loan Details'!$C$19,K39&gt;='Loan Details'!$C$11),'Loan Details'!$C$9,0)+'Loan Details'!$C$12),0)</f>
        <v>0</v>
      </c>
      <c r="H39" s="63" t="n">
        <f aca="false">MAX(0,ROUND(C39-F39-G39,2))</f>
        <v>3280175.52</v>
      </c>
      <c r="I39" s="66" t="n">
        <f aca="false">SUM($E$7:E39)</f>
        <v>849481.52</v>
      </c>
      <c r="J39" s="67" t="n">
        <f aca="false">1-H39/'Loan Details'!$C$5</f>
        <v>0.17995612</v>
      </c>
      <c r="K39" s="61" t="n">
        <f aca="false">INT((A39-1)/12)+1</f>
        <v>3</v>
      </c>
    </row>
    <row r="40" customFormat="false" ht="15" hidden="false" customHeight="false" outlineLevel="0" collapsed="false">
      <c r="A40" s="61" t="n">
        <v>34</v>
      </c>
      <c r="B40" s="62" t="n">
        <f aca="false">IF(C40&gt;0.005,EDATE('Loan Details'!$C$8,A40-1),"")</f>
        <v>47335</v>
      </c>
      <c r="C40" s="63" t="n">
        <f aca="false">H39</f>
        <v>3280175.52</v>
      </c>
      <c r="D40" s="64" t="n">
        <f aca="false">IF(C40&gt;0.005,MIN(IF(G39&gt;0,ROUND(PMT('Loan Details'!$C$17,MAX(1,'Loan Details'!$C$16-A40+1),-C40),0),D39),ROUND(C40*(1+'Loan Details'!$C$17),2)),0)</f>
        <v>30253</v>
      </c>
      <c r="E40" s="63" t="n">
        <f aca="false">IF(C40&gt;0.005,ROUND(C40*'Loan Details'!$C$17,2),0)</f>
        <v>23234.58</v>
      </c>
      <c r="F40" s="63" t="n">
        <f aca="false">D40-E40</f>
        <v>7018.42</v>
      </c>
      <c r="G40" s="65" t="n">
        <f aca="false">IF(C40&gt;0.005,MIN(MAX(0,C40-F40),SUMIF(Prepayments!$D$5:$D$34,A40,Prepayments!$C$5:$C$34)+IF(AND('Loan Details'!$C$9&gt;0,MONTH(B40)='Loan Details'!$C$19,K40&gt;='Loan Details'!$C$11),'Loan Details'!$C$9,0)+'Loan Details'!$C$12),0)</f>
        <v>0</v>
      </c>
      <c r="H40" s="63" t="n">
        <f aca="false">MAX(0,ROUND(C40-F40-G40,2))</f>
        <v>3273157.1</v>
      </c>
      <c r="I40" s="66" t="n">
        <f aca="false">SUM($E$7:E40)</f>
        <v>872716.1</v>
      </c>
      <c r="J40" s="67" t="n">
        <f aca="false">1-H40/'Loan Details'!$C$5</f>
        <v>0.181710725</v>
      </c>
      <c r="K40" s="61" t="n">
        <f aca="false">INT((A40-1)/12)+1</f>
        <v>3</v>
      </c>
    </row>
    <row r="41" customFormat="false" ht="15" hidden="false" customHeight="false" outlineLevel="0" collapsed="false">
      <c r="A41" s="61" t="n">
        <v>35</v>
      </c>
      <c r="B41" s="62" t="n">
        <f aca="false">IF(C41&gt;0.005,EDATE('Loan Details'!$C$8,A41-1),"")</f>
        <v>47366</v>
      </c>
      <c r="C41" s="63" t="n">
        <f aca="false">H40</f>
        <v>3273157.1</v>
      </c>
      <c r="D41" s="64" t="n">
        <f aca="false">IF(C41&gt;0.005,MIN(IF(G40&gt;0,ROUND(PMT('Loan Details'!$C$17,MAX(1,'Loan Details'!$C$16-A41+1),-C41),0),D40),ROUND(C41*(1+'Loan Details'!$C$17),2)),0)</f>
        <v>30253</v>
      </c>
      <c r="E41" s="63" t="n">
        <f aca="false">IF(C41&gt;0.005,ROUND(C41*'Loan Details'!$C$17,2),0)</f>
        <v>23184.86</v>
      </c>
      <c r="F41" s="63" t="n">
        <f aca="false">D41-E41</f>
        <v>7068.14</v>
      </c>
      <c r="G41" s="65" t="n">
        <f aca="false">IF(C41&gt;0.005,MIN(MAX(0,C41-F41),SUMIF(Prepayments!$D$5:$D$34,A41,Prepayments!$C$5:$C$34)+IF(AND('Loan Details'!$C$9&gt;0,MONTH(B41)='Loan Details'!$C$19,K41&gt;='Loan Details'!$C$11),'Loan Details'!$C$9,0)+'Loan Details'!$C$12),0)</f>
        <v>0</v>
      </c>
      <c r="H41" s="63" t="n">
        <f aca="false">MAX(0,ROUND(C41-F41-G41,2))</f>
        <v>3266088.96</v>
      </c>
      <c r="I41" s="66" t="n">
        <f aca="false">SUM($E$7:E41)</f>
        <v>895900.96</v>
      </c>
      <c r="J41" s="67" t="n">
        <f aca="false">1-H41/'Loan Details'!$C$5</f>
        <v>0.18347776</v>
      </c>
      <c r="K41" s="61" t="n">
        <f aca="false">INT((A41-1)/12)+1</f>
        <v>3</v>
      </c>
    </row>
    <row r="42" customFormat="false" ht="15" hidden="false" customHeight="false" outlineLevel="0" collapsed="false">
      <c r="A42" s="61" t="n">
        <v>36</v>
      </c>
      <c r="B42" s="62" t="n">
        <f aca="false">IF(C42&gt;0.005,EDATE('Loan Details'!$C$8,A42-1),"")</f>
        <v>47396</v>
      </c>
      <c r="C42" s="63" t="n">
        <f aca="false">H41</f>
        <v>3266088.96</v>
      </c>
      <c r="D42" s="64" t="n">
        <f aca="false">IF(C42&gt;0.005,MIN(IF(G41&gt;0,ROUND(PMT('Loan Details'!$C$17,MAX(1,'Loan Details'!$C$16-A42+1),-C42),0),D41),ROUND(C42*(1+'Loan Details'!$C$17),2)),0)</f>
        <v>30253</v>
      </c>
      <c r="E42" s="63" t="n">
        <f aca="false">IF(C42&gt;0.005,ROUND(C42*'Loan Details'!$C$17,2),0)</f>
        <v>23134.8</v>
      </c>
      <c r="F42" s="63" t="n">
        <f aca="false">D42-E42</f>
        <v>7118.2</v>
      </c>
      <c r="G42" s="65" t="n">
        <f aca="false">IF(C42&gt;0.005,MIN(MAX(0,C42-F42),SUMIF(Prepayments!$D$5:$D$34,A42,Prepayments!$C$5:$C$34)+IF(AND('Loan Details'!$C$9&gt;0,MONTH(B42)='Loan Details'!$C$19,K42&gt;='Loan Details'!$C$11),'Loan Details'!$C$9,0)+'Loan Details'!$C$12),0)</f>
        <v>0</v>
      </c>
      <c r="H42" s="63" t="n">
        <f aca="false">MAX(0,ROUND(C42-F42-G42,2))</f>
        <v>3258970.76</v>
      </c>
      <c r="I42" s="66" t="n">
        <f aca="false">SUM($E$7:E42)</f>
        <v>919035.76</v>
      </c>
      <c r="J42" s="67" t="n">
        <f aca="false">1-H42/'Loan Details'!$C$5</f>
        <v>0.18525731</v>
      </c>
      <c r="K42" s="61" t="n">
        <f aca="false">INT((A42-1)/12)+1</f>
        <v>3</v>
      </c>
    </row>
    <row r="43" customFormat="false" ht="15" hidden="false" customHeight="false" outlineLevel="0" collapsed="false">
      <c r="A43" s="61" t="n">
        <v>37</v>
      </c>
      <c r="B43" s="62" t="n">
        <f aca="false">IF(C43&gt;0.005,EDATE('Loan Details'!$C$8,A43-1),"")</f>
        <v>47427</v>
      </c>
      <c r="C43" s="63" t="n">
        <f aca="false">H42</f>
        <v>3258970.76</v>
      </c>
      <c r="D43" s="64" t="n">
        <f aca="false">IF(C43&gt;0.005,MIN(IF(G42&gt;0,ROUND(PMT('Loan Details'!$C$17,MAX(1,'Loan Details'!$C$16-A43+1),-C43),0),D42),ROUND(C43*(1+'Loan Details'!$C$17),2)),0)</f>
        <v>30253</v>
      </c>
      <c r="E43" s="63" t="n">
        <f aca="false">IF(C43&gt;0.005,ROUND(C43*'Loan Details'!$C$17,2),0)</f>
        <v>23084.38</v>
      </c>
      <c r="F43" s="63" t="n">
        <f aca="false">D43-E43</f>
        <v>7168.62</v>
      </c>
      <c r="G43" s="65" t="n">
        <f aca="false">IF(C43&gt;0.005,MIN(MAX(0,C43-F43),SUMIF(Prepayments!$D$5:$D$34,A43,Prepayments!$C$5:$C$34)+IF(AND('Loan Details'!$C$9&gt;0,MONTH(B43)='Loan Details'!$C$19,K43&gt;='Loan Details'!$C$11),'Loan Details'!$C$9,0)+'Loan Details'!$C$12),0)</f>
        <v>0</v>
      </c>
      <c r="H43" s="63" t="n">
        <f aca="false">MAX(0,ROUND(C43-F43-G43,2))</f>
        <v>3251802.14</v>
      </c>
      <c r="I43" s="66" t="n">
        <f aca="false">SUM($E$7:E43)</f>
        <v>942120.14</v>
      </c>
      <c r="J43" s="67" t="n">
        <f aca="false">1-H43/'Loan Details'!$C$5</f>
        <v>0.187049465</v>
      </c>
      <c r="K43" s="61" t="n">
        <f aca="false">INT((A43-1)/12)+1</f>
        <v>4</v>
      </c>
    </row>
    <row r="44" customFormat="false" ht="15" hidden="false" customHeight="false" outlineLevel="0" collapsed="false">
      <c r="A44" s="61" t="n">
        <v>38</v>
      </c>
      <c r="B44" s="62" t="n">
        <f aca="false">IF(C44&gt;0.005,EDATE('Loan Details'!$C$8,A44-1),"")</f>
        <v>47457</v>
      </c>
      <c r="C44" s="63" t="n">
        <f aca="false">H43</f>
        <v>3251802.14</v>
      </c>
      <c r="D44" s="64" t="n">
        <f aca="false">IF(C44&gt;0.005,MIN(IF(G43&gt;0,ROUND(PMT('Loan Details'!$C$17,MAX(1,'Loan Details'!$C$16-A44+1),-C44),0),D43),ROUND(C44*(1+'Loan Details'!$C$17),2)),0)</f>
        <v>30253</v>
      </c>
      <c r="E44" s="63" t="n">
        <f aca="false">IF(C44&gt;0.005,ROUND(C44*'Loan Details'!$C$17,2),0)</f>
        <v>23033.6</v>
      </c>
      <c r="F44" s="63" t="n">
        <f aca="false">D44-E44</f>
        <v>7219.4</v>
      </c>
      <c r="G44" s="65" t="n">
        <f aca="false">IF(C44&gt;0.005,MIN(MAX(0,C44-F44),SUMIF(Prepayments!$D$5:$D$34,A44,Prepayments!$C$5:$C$34)+IF(AND('Loan Details'!$C$9&gt;0,MONTH(B44)='Loan Details'!$C$19,K44&gt;='Loan Details'!$C$11),'Loan Details'!$C$9,0)+'Loan Details'!$C$12),0)</f>
        <v>0</v>
      </c>
      <c r="H44" s="63" t="n">
        <f aca="false">MAX(0,ROUND(C44-F44-G44,2))</f>
        <v>3244582.74</v>
      </c>
      <c r="I44" s="66" t="n">
        <f aca="false">SUM($E$7:E44)</f>
        <v>965153.74</v>
      </c>
      <c r="J44" s="67" t="n">
        <f aca="false">1-H44/'Loan Details'!$C$5</f>
        <v>0.188854315</v>
      </c>
      <c r="K44" s="61" t="n">
        <f aca="false">INT((A44-1)/12)+1</f>
        <v>4</v>
      </c>
    </row>
    <row r="45" customFormat="false" ht="15" hidden="false" customHeight="false" outlineLevel="0" collapsed="false">
      <c r="A45" s="61" t="n">
        <v>39</v>
      </c>
      <c r="B45" s="62" t="n">
        <f aca="false">IF(C45&gt;0.005,EDATE('Loan Details'!$C$8,A45-1),"")</f>
        <v>47488</v>
      </c>
      <c r="C45" s="63" t="n">
        <f aca="false">H44</f>
        <v>3244582.74</v>
      </c>
      <c r="D45" s="64" t="n">
        <f aca="false">IF(C45&gt;0.005,MIN(IF(G44&gt;0,ROUND(PMT('Loan Details'!$C$17,MAX(1,'Loan Details'!$C$16-A45+1),-C45),0),D44),ROUND(C45*(1+'Loan Details'!$C$17),2)),0)</f>
        <v>30253</v>
      </c>
      <c r="E45" s="63" t="n">
        <f aca="false">IF(C45&gt;0.005,ROUND(C45*'Loan Details'!$C$17,2),0)</f>
        <v>22982.46</v>
      </c>
      <c r="F45" s="63" t="n">
        <f aca="false">D45-E45</f>
        <v>7270.54</v>
      </c>
      <c r="G45" s="65" t="n">
        <f aca="false">IF(C45&gt;0.005,MIN(MAX(0,C45-F45),SUMIF(Prepayments!$D$5:$D$34,A45,Prepayments!$C$5:$C$34)+IF(AND('Loan Details'!$C$9&gt;0,MONTH(B45)='Loan Details'!$C$19,K45&gt;='Loan Details'!$C$11),'Loan Details'!$C$9,0)+'Loan Details'!$C$12),0)</f>
        <v>0</v>
      </c>
      <c r="H45" s="63" t="n">
        <f aca="false">MAX(0,ROUND(C45-F45-G45,2))</f>
        <v>3237312.2</v>
      </c>
      <c r="I45" s="66" t="n">
        <f aca="false">SUM($E$7:E45)</f>
        <v>988136.2</v>
      </c>
      <c r="J45" s="67" t="n">
        <f aca="false">1-H45/'Loan Details'!$C$5</f>
        <v>0.19067195</v>
      </c>
      <c r="K45" s="61" t="n">
        <f aca="false">INT((A45-1)/12)+1</f>
        <v>4</v>
      </c>
    </row>
    <row r="46" customFormat="false" ht="15" hidden="false" customHeight="false" outlineLevel="0" collapsed="false">
      <c r="A46" s="61" t="n">
        <v>40</v>
      </c>
      <c r="B46" s="62" t="n">
        <f aca="false">IF(C46&gt;0.005,EDATE('Loan Details'!$C$8,A46-1),"")</f>
        <v>47519</v>
      </c>
      <c r="C46" s="63" t="n">
        <f aca="false">H45</f>
        <v>3237312.2</v>
      </c>
      <c r="D46" s="64" t="n">
        <f aca="false">IF(C46&gt;0.005,MIN(IF(G45&gt;0,ROUND(PMT('Loan Details'!$C$17,MAX(1,'Loan Details'!$C$16-A46+1),-C46),0),D45),ROUND(C46*(1+'Loan Details'!$C$17),2)),0)</f>
        <v>30253</v>
      </c>
      <c r="E46" s="63" t="n">
        <f aca="false">IF(C46&gt;0.005,ROUND(C46*'Loan Details'!$C$17,2),0)</f>
        <v>22930.96</v>
      </c>
      <c r="F46" s="63" t="n">
        <f aca="false">D46-E46</f>
        <v>7322.04</v>
      </c>
      <c r="G46" s="65" t="n">
        <f aca="false">IF(C46&gt;0.005,MIN(MAX(0,C46-F46),SUMIF(Prepayments!$D$5:$D$34,A46,Prepayments!$C$5:$C$34)+IF(AND('Loan Details'!$C$9&gt;0,MONTH(B46)='Loan Details'!$C$19,K46&gt;='Loan Details'!$C$11),'Loan Details'!$C$9,0)+'Loan Details'!$C$12),0)</f>
        <v>0</v>
      </c>
      <c r="H46" s="63" t="n">
        <f aca="false">MAX(0,ROUND(C46-F46-G46,2))</f>
        <v>3229990.16</v>
      </c>
      <c r="I46" s="66" t="n">
        <f aca="false">SUM($E$7:E46)</f>
        <v>1011067.16</v>
      </c>
      <c r="J46" s="67" t="n">
        <f aca="false">1-H46/'Loan Details'!$C$5</f>
        <v>0.19250246</v>
      </c>
      <c r="K46" s="61" t="n">
        <f aca="false">INT((A46-1)/12)+1</f>
        <v>4</v>
      </c>
    </row>
    <row r="47" customFormat="false" ht="15" hidden="false" customHeight="false" outlineLevel="0" collapsed="false">
      <c r="A47" s="61" t="n">
        <v>41</v>
      </c>
      <c r="B47" s="62" t="n">
        <f aca="false">IF(C47&gt;0.005,EDATE('Loan Details'!$C$8,A47-1),"")</f>
        <v>47547</v>
      </c>
      <c r="C47" s="63" t="n">
        <f aca="false">H46</f>
        <v>3229990.16</v>
      </c>
      <c r="D47" s="64" t="n">
        <f aca="false">IF(C47&gt;0.005,MIN(IF(G46&gt;0,ROUND(PMT('Loan Details'!$C$17,MAX(1,'Loan Details'!$C$16-A47+1),-C47),0),D46),ROUND(C47*(1+'Loan Details'!$C$17),2)),0)</f>
        <v>30253</v>
      </c>
      <c r="E47" s="63" t="n">
        <f aca="false">IF(C47&gt;0.005,ROUND(C47*'Loan Details'!$C$17,2),0)</f>
        <v>22879.1</v>
      </c>
      <c r="F47" s="63" t="n">
        <f aca="false">D47-E47</f>
        <v>7373.9</v>
      </c>
      <c r="G47" s="65" t="n">
        <f aca="false">IF(C47&gt;0.005,MIN(MAX(0,C47-F47),SUMIF(Prepayments!$D$5:$D$34,A47,Prepayments!$C$5:$C$34)+IF(AND('Loan Details'!$C$9&gt;0,MONTH(B47)='Loan Details'!$C$19,K47&gt;='Loan Details'!$C$11),'Loan Details'!$C$9,0)+'Loan Details'!$C$12),0)</f>
        <v>100000</v>
      </c>
      <c r="H47" s="63" t="n">
        <f aca="false">MAX(0,ROUND(C47-F47-G47,2))</f>
        <v>3122616.26</v>
      </c>
      <c r="I47" s="66" t="n">
        <f aca="false">SUM($E$7:E47)</f>
        <v>1033946.26</v>
      </c>
      <c r="J47" s="67" t="n">
        <f aca="false">1-H47/'Loan Details'!$C$5</f>
        <v>0.219345935</v>
      </c>
      <c r="K47" s="61" t="n">
        <f aca="false">INT((A47-1)/12)+1</f>
        <v>4</v>
      </c>
    </row>
    <row r="48" customFormat="false" ht="15" hidden="false" customHeight="false" outlineLevel="0" collapsed="false">
      <c r="A48" s="61" t="n">
        <v>42</v>
      </c>
      <c r="B48" s="62" t="n">
        <f aca="false">IF(C48&gt;0.005,EDATE('Loan Details'!$C$8,A48-1),"")</f>
        <v>47578</v>
      </c>
      <c r="C48" s="63" t="n">
        <f aca="false">H47</f>
        <v>3122616.26</v>
      </c>
      <c r="D48" s="64" t="n">
        <f aca="false">IF(C48&gt;0.005,MIN(IF(G47&gt;0,ROUND(PMT('Loan Details'!$C$17,MAX(1,'Loan Details'!$C$16-A48+1),-C48),0),D47),ROUND(C48*(1+'Loan Details'!$C$17),2)),0)</f>
        <v>29314</v>
      </c>
      <c r="E48" s="63" t="n">
        <f aca="false">IF(C48&gt;0.005,ROUND(C48*'Loan Details'!$C$17,2),0)</f>
        <v>22118.53</v>
      </c>
      <c r="F48" s="63" t="n">
        <f aca="false">D48-E48</f>
        <v>7195.47</v>
      </c>
      <c r="G48" s="65" t="n">
        <f aca="false">IF(C48&gt;0.005,MIN(MAX(0,C48-F48),SUMIF(Prepayments!$D$5:$D$34,A48,Prepayments!$C$5:$C$34)+IF(AND('Loan Details'!$C$9&gt;0,MONTH(B48)='Loan Details'!$C$19,K48&gt;='Loan Details'!$C$11),'Loan Details'!$C$9,0)+'Loan Details'!$C$12),0)</f>
        <v>0</v>
      </c>
      <c r="H48" s="63" t="n">
        <f aca="false">MAX(0,ROUND(C48-F48-G48,2))</f>
        <v>3115420.79</v>
      </c>
      <c r="I48" s="66" t="n">
        <f aca="false">SUM($E$7:E48)</f>
        <v>1056064.79</v>
      </c>
      <c r="J48" s="67" t="n">
        <f aca="false">1-H48/'Loan Details'!$C$5</f>
        <v>0.2211448025</v>
      </c>
      <c r="K48" s="61" t="n">
        <f aca="false">INT((A48-1)/12)+1</f>
        <v>4</v>
      </c>
    </row>
    <row r="49" customFormat="false" ht="15" hidden="false" customHeight="false" outlineLevel="0" collapsed="false">
      <c r="A49" s="61" t="n">
        <v>43</v>
      </c>
      <c r="B49" s="62" t="n">
        <f aca="false">IF(C49&gt;0.005,EDATE('Loan Details'!$C$8,A49-1),"")</f>
        <v>47608</v>
      </c>
      <c r="C49" s="63" t="n">
        <f aca="false">H48</f>
        <v>3115420.79</v>
      </c>
      <c r="D49" s="64" t="n">
        <f aca="false">IF(C49&gt;0.005,MIN(IF(G48&gt;0,ROUND(PMT('Loan Details'!$C$17,MAX(1,'Loan Details'!$C$16-A49+1),-C49),0),D48),ROUND(C49*(1+'Loan Details'!$C$17),2)),0)</f>
        <v>29314</v>
      </c>
      <c r="E49" s="63" t="n">
        <f aca="false">IF(C49&gt;0.005,ROUND(C49*'Loan Details'!$C$17,2),0)</f>
        <v>22067.56</v>
      </c>
      <c r="F49" s="63" t="n">
        <f aca="false">D49-E49</f>
        <v>7246.44</v>
      </c>
      <c r="G49" s="65" t="n">
        <f aca="false">IF(C49&gt;0.005,MIN(MAX(0,C49-F49),SUMIF(Prepayments!$D$5:$D$34,A49,Prepayments!$C$5:$C$34)+IF(AND('Loan Details'!$C$9&gt;0,MONTH(B49)='Loan Details'!$C$19,K49&gt;='Loan Details'!$C$11),'Loan Details'!$C$9,0)+'Loan Details'!$C$12),0)</f>
        <v>0</v>
      </c>
      <c r="H49" s="63" t="n">
        <f aca="false">MAX(0,ROUND(C49-F49-G49,2))</f>
        <v>3108174.35</v>
      </c>
      <c r="I49" s="66" t="n">
        <f aca="false">SUM($E$7:E49)</f>
        <v>1078132.35</v>
      </c>
      <c r="J49" s="67" t="n">
        <f aca="false">1-H49/'Loan Details'!$C$5</f>
        <v>0.2229564125</v>
      </c>
      <c r="K49" s="61" t="n">
        <f aca="false">INT((A49-1)/12)+1</f>
        <v>4</v>
      </c>
    </row>
    <row r="50" customFormat="false" ht="15" hidden="false" customHeight="false" outlineLevel="0" collapsed="false">
      <c r="A50" s="61" t="n">
        <v>44</v>
      </c>
      <c r="B50" s="62" t="n">
        <f aca="false">IF(C50&gt;0.005,EDATE('Loan Details'!$C$8,A50-1),"")</f>
        <v>47639</v>
      </c>
      <c r="C50" s="63" t="n">
        <f aca="false">H49</f>
        <v>3108174.35</v>
      </c>
      <c r="D50" s="64" t="n">
        <f aca="false">IF(C50&gt;0.005,MIN(IF(G49&gt;0,ROUND(PMT('Loan Details'!$C$17,MAX(1,'Loan Details'!$C$16-A50+1),-C50),0),D49),ROUND(C50*(1+'Loan Details'!$C$17),2)),0)</f>
        <v>29314</v>
      </c>
      <c r="E50" s="63" t="n">
        <f aca="false">IF(C50&gt;0.005,ROUND(C50*'Loan Details'!$C$17,2),0)</f>
        <v>22016.23</v>
      </c>
      <c r="F50" s="63" t="n">
        <f aca="false">D50-E50</f>
        <v>7297.77</v>
      </c>
      <c r="G50" s="65" t="n">
        <f aca="false">IF(C50&gt;0.005,MIN(MAX(0,C50-F50),SUMIF(Prepayments!$D$5:$D$34,A50,Prepayments!$C$5:$C$34)+IF(AND('Loan Details'!$C$9&gt;0,MONTH(B50)='Loan Details'!$C$19,K50&gt;='Loan Details'!$C$11),'Loan Details'!$C$9,0)+'Loan Details'!$C$12),0)</f>
        <v>300000</v>
      </c>
      <c r="H50" s="63" t="n">
        <f aca="false">MAX(0,ROUND(C50-F50-G50,2))</f>
        <v>2800876.58</v>
      </c>
      <c r="I50" s="66" t="n">
        <f aca="false">SUM($E$7:E50)</f>
        <v>1100148.58</v>
      </c>
      <c r="J50" s="67" t="n">
        <f aca="false">1-H50/'Loan Details'!$C$5</f>
        <v>0.299780855</v>
      </c>
      <c r="K50" s="61" t="n">
        <f aca="false">INT((A50-1)/12)+1</f>
        <v>4</v>
      </c>
    </row>
    <row r="51" customFormat="false" ht="15" hidden="false" customHeight="false" outlineLevel="0" collapsed="false">
      <c r="A51" s="61" t="n">
        <v>45</v>
      </c>
      <c r="B51" s="62" t="n">
        <f aca="false">IF(C51&gt;0.005,EDATE('Loan Details'!$C$8,A51-1),"")</f>
        <v>47669</v>
      </c>
      <c r="C51" s="63" t="n">
        <f aca="false">H50</f>
        <v>2800876.58</v>
      </c>
      <c r="D51" s="64" t="n">
        <f aca="false">IF(C51&gt;0.005,MIN(IF(G50&gt;0,ROUND(PMT('Loan Details'!$C$17,MAX(1,'Loan Details'!$C$16-A51+1),-C51),0),D50),ROUND(C51*(1+'Loan Details'!$C$17),2)),0)</f>
        <v>26478</v>
      </c>
      <c r="E51" s="63" t="n">
        <f aca="false">IF(C51&gt;0.005,ROUND(C51*'Loan Details'!$C$17,2),0)</f>
        <v>19839.54</v>
      </c>
      <c r="F51" s="63" t="n">
        <f aca="false">D51-E51</f>
        <v>6638.46</v>
      </c>
      <c r="G51" s="65" t="n">
        <f aca="false">IF(C51&gt;0.005,MIN(MAX(0,C51-F51),SUMIF(Prepayments!$D$5:$D$34,A51,Prepayments!$C$5:$C$34)+IF(AND('Loan Details'!$C$9&gt;0,MONTH(B51)='Loan Details'!$C$19,K51&gt;='Loan Details'!$C$11),'Loan Details'!$C$9,0)+'Loan Details'!$C$12),0)</f>
        <v>0</v>
      </c>
      <c r="H51" s="63" t="n">
        <f aca="false">MAX(0,ROUND(C51-F51-G51,2))</f>
        <v>2794238.12</v>
      </c>
      <c r="I51" s="66" t="n">
        <f aca="false">SUM($E$7:E51)</f>
        <v>1119988.12</v>
      </c>
      <c r="J51" s="67" t="n">
        <f aca="false">1-H51/'Loan Details'!$C$5</f>
        <v>0.30144047</v>
      </c>
      <c r="K51" s="61" t="n">
        <f aca="false">INT((A51-1)/12)+1</f>
        <v>4</v>
      </c>
    </row>
    <row r="52" customFormat="false" ht="15" hidden="false" customHeight="false" outlineLevel="0" collapsed="false">
      <c r="A52" s="61" t="n">
        <v>46</v>
      </c>
      <c r="B52" s="62" t="n">
        <f aca="false">IF(C52&gt;0.005,EDATE('Loan Details'!$C$8,A52-1),"")</f>
        <v>47700</v>
      </c>
      <c r="C52" s="63" t="n">
        <f aca="false">H51</f>
        <v>2794238.12</v>
      </c>
      <c r="D52" s="64" t="n">
        <f aca="false">IF(C52&gt;0.005,MIN(IF(G51&gt;0,ROUND(PMT('Loan Details'!$C$17,MAX(1,'Loan Details'!$C$16-A52+1),-C52),0),D51),ROUND(C52*(1+'Loan Details'!$C$17),2)),0)</f>
        <v>26478</v>
      </c>
      <c r="E52" s="63" t="n">
        <f aca="false">IF(C52&gt;0.005,ROUND(C52*'Loan Details'!$C$17,2),0)</f>
        <v>19792.52</v>
      </c>
      <c r="F52" s="63" t="n">
        <f aca="false">D52-E52</f>
        <v>6685.48</v>
      </c>
      <c r="G52" s="65" t="n">
        <f aca="false">IF(C52&gt;0.005,MIN(MAX(0,C52-F52),SUMIF(Prepayments!$D$5:$D$34,A52,Prepayments!$C$5:$C$34)+IF(AND('Loan Details'!$C$9&gt;0,MONTH(B52)='Loan Details'!$C$19,K52&gt;='Loan Details'!$C$11),'Loan Details'!$C$9,0)+'Loan Details'!$C$12),0)</f>
        <v>0</v>
      </c>
      <c r="H52" s="63" t="n">
        <f aca="false">MAX(0,ROUND(C52-F52-G52,2))</f>
        <v>2787552.64</v>
      </c>
      <c r="I52" s="66" t="n">
        <f aca="false">SUM($E$7:E52)</f>
        <v>1139780.64</v>
      </c>
      <c r="J52" s="67" t="n">
        <f aca="false">1-H52/'Loan Details'!$C$5</f>
        <v>0.30311184</v>
      </c>
      <c r="K52" s="61" t="n">
        <f aca="false">INT((A52-1)/12)+1</f>
        <v>4</v>
      </c>
    </row>
    <row r="53" customFormat="false" ht="15" hidden="false" customHeight="false" outlineLevel="0" collapsed="false">
      <c r="A53" s="61" t="n">
        <v>47</v>
      </c>
      <c r="B53" s="62" t="n">
        <f aca="false">IF(C53&gt;0.005,EDATE('Loan Details'!$C$8,A53-1),"")</f>
        <v>47731</v>
      </c>
      <c r="C53" s="63" t="n">
        <f aca="false">H52</f>
        <v>2787552.64</v>
      </c>
      <c r="D53" s="64" t="n">
        <f aca="false">IF(C53&gt;0.005,MIN(IF(G52&gt;0,ROUND(PMT('Loan Details'!$C$17,MAX(1,'Loan Details'!$C$16-A53+1),-C53),0),D52),ROUND(C53*(1+'Loan Details'!$C$17),2)),0)</f>
        <v>26478</v>
      </c>
      <c r="E53" s="63" t="n">
        <f aca="false">IF(C53&gt;0.005,ROUND(C53*'Loan Details'!$C$17,2),0)</f>
        <v>19745.16</v>
      </c>
      <c r="F53" s="63" t="n">
        <f aca="false">D53-E53</f>
        <v>6732.84</v>
      </c>
      <c r="G53" s="65" t="n">
        <f aca="false">IF(C53&gt;0.005,MIN(MAX(0,C53-F53),SUMIF(Prepayments!$D$5:$D$34,A53,Prepayments!$C$5:$C$34)+IF(AND('Loan Details'!$C$9&gt;0,MONTH(B53)='Loan Details'!$C$19,K53&gt;='Loan Details'!$C$11),'Loan Details'!$C$9,0)+'Loan Details'!$C$12),0)</f>
        <v>0</v>
      </c>
      <c r="H53" s="63" t="n">
        <f aca="false">MAX(0,ROUND(C53-F53-G53,2))</f>
        <v>2780819.8</v>
      </c>
      <c r="I53" s="66" t="n">
        <f aca="false">SUM($E$7:E53)</f>
        <v>1159525.8</v>
      </c>
      <c r="J53" s="67" t="n">
        <f aca="false">1-H53/'Loan Details'!$C$5</f>
        <v>0.30479505</v>
      </c>
      <c r="K53" s="61" t="n">
        <f aca="false">INT((A53-1)/12)+1</f>
        <v>4</v>
      </c>
    </row>
    <row r="54" customFormat="false" ht="15" hidden="false" customHeight="false" outlineLevel="0" collapsed="false">
      <c r="A54" s="61" t="n">
        <v>48</v>
      </c>
      <c r="B54" s="62" t="n">
        <f aca="false">IF(C54&gt;0.005,EDATE('Loan Details'!$C$8,A54-1),"")</f>
        <v>47761</v>
      </c>
      <c r="C54" s="63" t="n">
        <f aca="false">H53</f>
        <v>2780819.8</v>
      </c>
      <c r="D54" s="64" t="n">
        <f aca="false">IF(C54&gt;0.005,MIN(IF(G53&gt;0,ROUND(PMT('Loan Details'!$C$17,MAX(1,'Loan Details'!$C$16-A54+1),-C54),0),D53),ROUND(C54*(1+'Loan Details'!$C$17),2)),0)</f>
        <v>26478</v>
      </c>
      <c r="E54" s="63" t="n">
        <f aca="false">IF(C54&gt;0.005,ROUND(C54*'Loan Details'!$C$17,2),0)</f>
        <v>19697.47</v>
      </c>
      <c r="F54" s="63" t="n">
        <f aca="false">D54-E54</f>
        <v>6780.53</v>
      </c>
      <c r="G54" s="65" t="n">
        <f aca="false">IF(C54&gt;0.005,MIN(MAX(0,C54-F54),SUMIF(Prepayments!$D$5:$D$34,A54,Prepayments!$C$5:$C$34)+IF(AND('Loan Details'!$C$9&gt;0,MONTH(B54)='Loan Details'!$C$19,K54&gt;='Loan Details'!$C$11),'Loan Details'!$C$9,0)+'Loan Details'!$C$12),0)</f>
        <v>0</v>
      </c>
      <c r="H54" s="63" t="n">
        <f aca="false">MAX(0,ROUND(C54-F54-G54,2))</f>
        <v>2774039.27</v>
      </c>
      <c r="I54" s="66" t="n">
        <f aca="false">SUM($E$7:E54)</f>
        <v>1179223.27</v>
      </c>
      <c r="J54" s="67" t="n">
        <f aca="false">1-H54/'Loan Details'!$C$5</f>
        <v>0.3064901825</v>
      </c>
      <c r="K54" s="61" t="n">
        <f aca="false">INT((A54-1)/12)+1</f>
        <v>4</v>
      </c>
    </row>
    <row r="55" customFormat="false" ht="15" hidden="false" customHeight="false" outlineLevel="0" collapsed="false">
      <c r="A55" s="61" t="n">
        <v>49</v>
      </c>
      <c r="B55" s="62" t="n">
        <f aca="false">IF(C55&gt;0.005,EDATE('Loan Details'!$C$8,A55-1),"")</f>
        <v>47792</v>
      </c>
      <c r="C55" s="63" t="n">
        <f aca="false">H54</f>
        <v>2774039.27</v>
      </c>
      <c r="D55" s="64" t="n">
        <f aca="false">IF(C55&gt;0.005,MIN(IF(G54&gt;0,ROUND(PMT('Loan Details'!$C$17,MAX(1,'Loan Details'!$C$16-A55+1),-C55),0),D54),ROUND(C55*(1+'Loan Details'!$C$17),2)),0)</f>
        <v>26478</v>
      </c>
      <c r="E55" s="63" t="n">
        <f aca="false">IF(C55&gt;0.005,ROUND(C55*'Loan Details'!$C$17,2),0)</f>
        <v>19649.44</v>
      </c>
      <c r="F55" s="63" t="n">
        <f aca="false">D55-E55</f>
        <v>6828.56</v>
      </c>
      <c r="G55" s="65" t="n">
        <f aca="false">IF(C55&gt;0.005,MIN(MAX(0,C55-F55),SUMIF(Prepayments!$D$5:$D$34,A55,Prepayments!$C$5:$C$34)+IF(AND('Loan Details'!$C$9&gt;0,MONTH(B55)='Loan Details'!$C$19,K55&gt;='Loan Details'!$C$11),'Loan Details'!$C$9,0)+'Loan Details'!$C$12),0)</f>
        <v>0</v>
      </c>
      <c r="H55" s="63" t="n">
        <f aca="false">MAX(0,ROUND(C55-F55-G55,2))</f>
        <v>2767210.71</v>
      </c>
      <c r="I55" s="66" t="n">
        <f aca="false">SUM($E$7:E55)</f>
        <v>1198872.71</v>
      </c>
      <c r="J55" s="67" t="n">
        <f aca="false">1-H55/'Loan Details'!$C$5</f>
        <v>0.3081973225</v>
      </c>
      <c r="K55" s="61" t="n">
        <f aca="false">INT((A55-1)/12)+1</f>
        <v>5</v>
      </c>
    </row>
    <row r="56" customFormat="false" ht="15" hidden="false" customHeight="false" outlineLevel="0" collapsed="false">
      <c r="A56" s="61" t="n">
        <v>50</v>
      </c>
      <c r="B56" s="62" t="n">
        <f aca="false">IF(C56&gt;0.005,EDATE('Loan Details'!$C$8,A56-1),"")</f>
        <v>47822</v>
      </c>
      <c r="C56" s="63" t="n">
        <f aca="false">H55</f>
        <v>2767210.71</v>
      </c>
      <c r="D56" s="64" t="n">
        <f aca="false">IF(C56&gt;0.005,MIN(IF(G55&gt;0,ROUND(PMT('Loan Details'!$C$17,MAX(1,'Loan Details'!$C$16-A56+1),-C56),0),D55),ROUND(C56*(1+'Loan Details'!$C$17),2)),0)</f>
        <v>26478</v>
      </c>
      <c r="E56" s="63" t="n">
        <f aca="false">IF(C56&gt;0.005,ROUND(C56*'Loan Details'!$C$17,2),0)</f>
        <v>19601.08</v>
      </c>
      <c r="F56" s="63" t="n">
        <f aca="false">D56-E56</f>
        <v>6876.92</v>
      </c>
      <c r="G56" s="65" t="n">
        <f aca="false">IF(C56&gt;0.005,MIN(MAX(0,C56-F56),SUMIF(Prepayments!$D$5:$D$34,A56,Prepayments!$C$5:$C$34)+IF(AND('Loan Details'!$C$9&gt;0,MONTH(B56)='Loan Details'!$C$19,K56&gt;='Loan Details'!$C$11),'Loan Details'!$C$9,0)+'Loan Details'!$C$12),0)</f>
        <v>0</v>
      </c>
      <c r="H56" s="63" t="n">
        <f aca="false">MAX(0,ROUND(C56-F56-G56,2))</f>
        <v>2760333.79</v>
      </c>
      <c r="I56" s="66" t="n">
        <f aca="false">SUM($E$7:E56)</f>
        <v>1218473.79</v>
      </c>
      <c r="J56" s="67" t="n">
        <f aca="false">1-H56/'Loan Details'!$C$5</f>
        <v>0.3099165525</v>
      </c>
      <c r="K56" s="61" t="n">
        <f aca="false">INT((A56-1)/12)+1</f>
        <v>5</v>
      </c>
    </row>
    <row r="57" customFormat="false" ht="15" hidden="false" customHeight="false" outlineLevel="0" collapsed="false">
      <c r="A57" s="61" t="n">
        <v>51</v>
      </c>
      <c r="B57" s="62" t="n">
        <f aca="false">IF(C57&gt;0.005,EDATE('Loan Details'!$C$8,A57-1),"")</f>
        <v>47853</v>
      </c>
      <c r="C57" s="63" t="n">
        <f aca="false">H56</f>
        <v>2760333.79</v>
      </c>
      <c r="D57" s="64" t="n">
        <f aca="false">IF(C57&gt;0.005,MIN(IF(G56&gt;0,ROUND(PMT('Loan Details'!$C$17,MAX(1,'Loan Details'!$C$16-A57+1),-C57),0),D56),ROUND(C57*(1+'Loan Details'!$C$17),2)),0)</f>
        <v>26478</v>
      </c>
      <c r="E57" s="63" t="n">
        <f aca="false">IF(C57&gt;0.005,ROUND(C57*'Loan Details'!$C$17,2),0)</f>
        <v>19552.36</v>
      </c>
      <c r="F57" s="63" t="n">
        <f aca="false">D57-E57</f>
        <v>6925.64</v>
      </c>
      <c r="G57" s="65" t="n">
        <f aca="false">IF(C57&gt;0.005,MIN(MAX(0,C57-F57),SUMIF(Prepayments!$D$5:$D$34,A57,Prepayments!$C$5:$C$34)+IF(AND('Loan Details'!$C$9&gt;0,MONTH(B57)='Loan Details'!$C$19,K57&gt;='Loan Details'!$C$11),'Loan Details'!$C$9,0)+'Loan Details'!$C$12),0)</f>
        <v>0</v>
      </c>
      <c r="H57" s="63" t="n">
        <f aca="false">MAX(0,ROUND(C57-F57-G57,2))</f>
        <v>2753408.15</v>
      </c>
      <c r="I57" s="66" t="n">
        <f aca="false">SUM($E$7:E57)</f>
        <v>1238026.15</v>
      </c>
      <c r="J57" s="67" t="n">
        <f aca="false">1-H57/'Loan Details'!$C$5</f>
        <v>0.3116479625</v>
      </c>
      <c r="K57" s="61" t="n">
        <f aca="false">INT((A57-1)/12)+1</f>
        <v>5</v>
      </c>
    </row>
    <row r="58" customFormat="false" ht="15" hidden="false" customHeight="false" outlineLevel="0" collapsed="false">
      <c r="A58" s="61" t="n">
        <v>52</v>
      </c>
      <c r="B58" s="62" t="n">
        <f aca="false">IF(C58&gt;0.005,EDATE('Loan Details'!$C$8,A58-1),"")</f>
        <v>47884</v>
      </c>
      <c r="C58" s="63" t="n">
        <f aca="false">H57</f>
        <v>2753408.15</v>
      </c>
      <c r="D58" s="64" t="n">
        <f aca="false">IF(C58&gt;0.005,MIN(IF(G57&gt;0,ROUND(PMT('Loan Details'!$C$17,MAX(1,'Loan Details'!$C$16-A58+1),-C58),0),D57),ROUND(C58*(1+'Loan Details'!$C$17),2)),0)</f>
        <v>26478</v>
      </c>
      <c r="E58" s="63" t="n">
        <f aca="false">IF(C58&gt;0.005,ROUND(C58*'Loan Details'!$C$17,2),0)</f>
        <v>19503.31</v>
      </c>
      <c r="F58" s="63" t="n">
        <f aca="false">D58-E58</f>
        <v>6974.69</v>
      </c>
      <c r="G58" s="65" t="n">
        <f aca="false">IF(C58&gt;0.005,MIN(MAX(0,C58-F58),SUMIF(Prepayments!$D$5:$D$34,A58,Prepayments!$C$5:$C$34)+IF(AND('Loan Details'!$C$9&gt;0,MONTH(B58)='Loan Details'!$C$19,K58&gt;='Loan Details'!$C$11),'Loan Details'!$C$9,0)+'Loan Details'!$C$12),0)</f>
        <v>0</v>
      </c>
      <c r="H58" s="63" t="n">
        <f aca="false">MAX(0,ROUND(C58-F58-G58,2))</f>
        <v>2746433.46</v>
      </c>
      <c r="I58" s="66" t="n">
        <f aca="false">SUM($E$7:E58)</f>
        <v>1257529.46</v>
      </c>
      <c r="J58" s="67" t="n">
        <f aca="false">1-H58/'Loan Details'!$C$5</f>
        <v>0.313391635</v>
      </c>
      <c r="K58" s="61" t="n">
        <f aca="false">INT((A58-1)/12)+1</f>
        <v>5</v>
      </c>
    </row>
    <row r="59" customFormat="false" ht="15" hidden="false" customHeight="false" outlineLevel="0" collapsed="false">
      <c r="A59" s="61" t="n">
        <v>53</v>
      </c>
      <c r="B59" s="62" t="n">
        <f aca="false">IF(C59&gt;0.005,EDATE('Loan Details'!$C$8,A59-1),"")</f>
        <v>47912</v>
      </c>
      <c r="C59" s="63" t="n">
        <f aca="false">H58</f>
        <v>2746433.46</v>
      </c>
      <c r="D59" s="64" t="n">
        <f aca="false">IF(C59&gt;0.005,MIN(IF(G58&gt;0,ROUND(PMT('Loan Details'!$C$17,MAX(1,'Loan Details'!$C$16-A59+1),-C59),0),D58),ROUND(C59*(1+'Loan Details'!$C$17),2)),0)</f>
        <v>26478</v>
      </c>
      <c r="E59" s="63" t="n">
        <f aca="false">IF(C59&gt;0.005,ROUND(C59*'Loan Details'!$C$17,2),0)</f>
        <v>19453.9</v>
      </c>
      <c r="F59" s="63" t="n">
        <f aca="false">D59-E59</f>
        <v>7024.1</v>
      </c>
      <c r="G59" s="65" t="n">
        <f aca="false">IF(C59&gt;0.005,MIN(MAX(0,C59-F59),SUMIF(Prepayments!$D$5:$D$34,A59,Prepayments!$C$5:$C$34)+IF(AND('Loan Details'!$C$9&gt;0,MONTH(B59)='Loan Details'!$C$19,K59&gt;='Loan Details'!$C$11),'Loan Details'!$C$9,0)+'Loan Details'!$C$12),0)</f>
        <v>100000</v>
      </c>
      <c r="H59" s="63" t="n">
        <f aca="false">MAX(0,ROUND(C59-F59-G59,2))</f>
        <v>2639409.36</v>
      </c>
      <c r="I59" s="66" t="n">
        <f aca="false">SUM($E$7:E59)</f>
        <v>1276983.36</v>
      </c>
      <c r="J59" s="67" t="n">
        <f aca="false">1-H59/'Loan Details'!$C$5</f>
        <v>0.34014766</v>
      </c>
      <c r="K59" s="61" t="n">
        <f aca="false">INT((A59-1)/12)+1</f>
        <v>5</v>
      </c>
    </row>
    <row r="60" customFormat="false" ht="15" hidden="false" customHeight="false" outlineLevel="0" collapsed="false">
      <c r="A60" s="61" t="n">
        <v>54</v>
      </c>
      <c r="B60" s="62" t="n">
        <f aca="false">IF(C60&gt;0.005,EDATE('Loan Details'!$C$8,A60-1),"")</f>
        <v>47943</v>
      </c>
      <c r="C60" s="63" t="n">
        <f aca="false">H59</f>
        <v>2639409.36</v>
      </c>
      <c r="D60" s="64" t="n">
        <f aca="false">IF(C60&gt;0.005,MIN(IF(G59&gt;0,ROUND(PMT('Loan Details'!$C$17,MAX(1,'Loan Details'!$C$16-A60+1),-C60),0),D59),ROUND(C60*(1+'Loan Details'!$C$17),2)),0)</f>
        <v>25511</v>
      </c>
      <c r="E60" s="63" t="n">
        <f aca="false">IF(C60&gt;0.005,ROUND(C60*'Loan Details'!$C$17,2),0)</f>
        <v>18695.82</v>
      </c>
      <c r="F60" s="63" t="n">
        <f aca="false">D60-E60</f>
        <v>6815.18</v>
      </c>
      <c r="G60" s="65" t="n">
        <f aca="false">IF(C60&gt;0.005,MIN(MAX(0,C60-F60),SUMIF(Prepayments!$D$5:$D$34,A60,Prepayments!$C$5:$C$34)+IF(AND('Loan Details'!$C$9&gt;0,MONTH(B60)='Loan Details'!$C$19,K60&gt;='Loan Details'!$C$11),'Loan Details'!$C$9,0)+'Loan Details'!$C$12),0)</f>
        <v>0</v>
      </c>
      <c r="H60" s="63" t="n">
        <f aca="false">MAX(0,ROUND(C60-F60-G60,2))</f>
        <v>2632594.18</v>
      </c>
      <c r="I60" s="66" t="n">
        <f aca="false">SUM($E$7:E60)</f>
        <v>1295679.18</v>
      </c>
      <c r="J60" s="67" t="n">
        <f aca="false">1-H60/'Loan Details'!$C$5</f>
        <v>0.341851455</v>
      </c>
      <c r="K60" s="61" t="n">
        <f aca="false">INT((A60-1)/12)+1</f>
        <v>5</v>
      </c>
    </row>
    <row r="61" customFormat="false" ht="15" hidden="false" customHeight="false" outlineLevel="0" collapsed="false">
      <c r="A61" s="61" t="n">
        <v>55</v>
      </c>
      <c r="B61" s="62" t="n">
        <f aca="false">IF(C61&gt;0.005,EDATE('Loan Details'!$C$8,A61-1),"")</f>
        <v>47973</v>
      </c>
      <c r="C61" s="63" t="n">
        <f aca="false">H60</f>
        <v>2632594.18</v>
      </c>
      <c r="D61" s="64" t="n">
        <f aca="false">IF(C61&gt;0.005,MIN(IF(G60&gt;0,ROUND(PMT('Loan Details'!$C$17,MAX(1,'Loan Details'!$C$16-A61+1),-C61),0),D60),ROUND(C61*(1+'Loan Details'!$C$17),2)),0)</f>
        <v>25511</v>
      </c>
      <c r="E61" s="63" t="n">
        <f aca="false">IF(C61&gt;0.005,ROUND(C61*'Loan Details'!$C$17,2),0)</f>
        <v>18647.54</v>
      </c>
      <c r="F61" s="63" t="n">
        <f aca="false">D61-E61</f>
        <v>6863.46</v>
      </c>
      <c r="G61" s="65" t="n">
        <f aca="false">IF(C61&gt;0.005,MIN(MAX(0,C61-F61),SUMIF(Prepayments!$D$5:$D$34,A61,Prepayments!$C$5:$C$34)+IF(AND('Loan Details'!$C$9&gt;0,MONTH(B61)='Loan Details'!$C$19,K61&gt;='Loan Details'!$C$11),'Loan Details'!$C$9,0)+'Loan Details'!$C$12),0)</f>
        <v>0</v>
      </c>
      <c r="H61" s="63" t="n">
        <f aca="false">MAX(0,ROUND(C61-F61-G61,2))</f>
        <v>2625730.72</v>
      </c>
      <c r="I61" s="66" t="n">
        <f aca="false">SUM($E$7:E61)</f>
        <v>1314326.72</v>
      </c>
      <c r="J61" s="67" t="n">
        <f aca="false">1-H61/'Loan Details'!$C$5</f>
        <v>0.34356732</v>
      </c>
      <c r="K61" s="61" t="n">
        <f aca="false">INT((A61-1)/12)+1</f>
        <v>5</v>
      </c>
    </row>
    <row r="62" customFormat="false" ht="15" hidden="false" customHeight="false" outlineLevel="0" collapsed="false">
      <c r="A62" s="61" t="n">
        <v>56</v>
      </c>
      <c r="B62" s="62" t="n">
        <f aca="false">IF(C62&gt;0.005,EDATE('Loan Details'!$C$8,A62-1),"")</f>
        <v>48004</v>
      </c>
      <c r="C62" s="63" t="n">
        <f aca="false">H61</f>
        <v>2625730.72</v>
      </c>
      <c r="D62" s="64" t="n">
        <f aca="false">IF(C62&gt;0.005,MIN(IF(G61&gt;0,ROUND(PMT('Loan Details'!$C$17,MAX(1,'Loan Details'!$C$16-A62+1),-C62),0),D61),ROUND(C62*(1+'Loan Details'!$C$17),2)),0)</f>
        <v>25511</v>
      </c>
      <c r="E62" s="63" t="n">
        <f aca="false">IF(C62&gt;0.005,ROUND(C62*'Loan Details'!$C$17,2),0)</f>
        <v>18598.93</v>
      </c>
      <c r="F62" s="63" t="n">
        <f aca="false">D62-E62</f>
        <v>6912.07</v>
      </c>
      <c r="G62" s="65" t="n">
        <f aca="false">IF(C62&gt;0.005,MIN(MAX(0,C62-F62),SUMIF(Prepayments!$D$5:$D$34,A62,Prepayments!$C$5:$C$34)+IF(AND('Loan Details'!$C$9&gt;0,MONTH(B62)='Loan Details'!$C$19,K62&gt;='Loan Details'!$C$11),'Loan Details'!$C$9,0)+'Loan Details'!$C$12),0)</f>
        <v>0</v>
      </c>
      <c r="H62" s="63" t="n">
        <f aca="false">MAX(0,ROUND(C62-F62-G62,2))</f>
        <v>2618818.65</v>
      </c>
      <c r="I62" s="66" t="n">
        <f aca="false">SUM($E$7:E62)</f>
        <v>1332925.65</v>
      </c>
      <c r="J62" s="67" t="n">
        <f aca="false">1-H62/'Loan Details'!$C$5</f>
        <v>0.3452953375</v>
      </c>
      <c r="K62" s="61" t="n">
        <f aca="false">INT((A62-1)/12)+1</f>
        <v>5</v>
      </c>
    </row>
    <row r="63" customFormat="false" ht="15" hidden="false" customHeight="false" outlineLevel="0" collapsed="false">
      <c r="A63" s="61" t="n">
        <v>57</v>
      </c>
      <c r="B63" s="62" t="n">
        <f aca="false">IF(C63&gt;0.005,EDATE('Loan Details'!$C$8,A63-1),"")</f>
        <v>48034</v>
      </c>
      <c r="C63" s="63" t="n">
        <f aca="false">H62</f>
        <v>2618818.65</v>
      </c>
      <c r="D63" s="64" t="n">
        <f aca="false">IF(C63&gt;0.005,MIN(IF(G62&gt;0,ROUND(PMT('Loan Details'!$C$17,MAX(1,'Loan Details'!$C$16-A63+1),-C63),0),D62),ROUND(C63*(1+'Loan Details'!$C$17),2)),0)</f>
        <v>25511</v>
      </c>
      <c r="E63" s="63" t="n">
        <f aca="false">IF(C63&gt;0.005,ROUND(C63*'Loan Details'!$C$17,2),0)</f>
        <v>18549.97</v>
      </c>
      <c r="F63" s="63" t="n">
        <f aca="false">D63-E63</f>
        <v>6961.03</v>
      </c>
      <c r="G63" s="65" t="n">
        <f aca="false">IF(C63&gt;0.005,MIN(MAX(0,C63-F63),SUMIF(Prepayments!$D$5:$D$34,A63,Prepayments!$C$5:$C$34)+IF(AND('Loan Details'!$C$9&gt;0,MONTH(B63)='Loan Details'!$C$19,K63&gt;='Loan Details'!$C$11),'Loan Details'!$C$9,0)+'Loan Details'!$C$12),0)</f>
        <v>0</v>
      </c>
      <c r="H63" s="63" t="n">
        <f aca="false">MAX(0,ROUND(C63-F63-G63,2))</f>
        <v>2611857.62</v>
      </c>
      <c r="I63" s="66" t="n">
        <f aca="false">SUM($E$7:E63)</f>
        <v>1351475.62</v>
      </c>
      <c r="J63" s="67" t="n">
        <f aca="false">1-H63/'Loan Details'!$C$5</f>
        <v>0.347035595</v>
      </c>
      <c r="K63" s="61" t="n">
        <f aca="false">INT((A63-1)/12)+1</f>
        <v>5</v>
      </c>
    </row>
    <row r="64" customFormat="false" ht="15" hidden="false" customHeight="false" outlineLevel="0" collapsed="false">
      <c r="A64" s="61" t="n">
        <v>58</v>
      </c>
      <c r="B64" s="62" t="n">
        <f aca="false">IF(C64&gt;0.005,EDATE('Loan Details'!$C$8,A64-1),"")</f>
        <v>48065</v>
      </c>
      <c r="C64" s="63" t="n">
        <f aca="false">H63</f>
        <v>2611857.62</v>
      </c>
      <c r="D64" s="64" t="n">
        <f aca="false">IF(C64&gt;0.005,MIN(IF(G63&gt;0,ROUND(PMT('Loan Details'!$C$17,MAX(1,'Loan Details'!$C$16-A64+1),-C64),0),D63),ROUND(C64*(1+'Loan Details'!$C$17),2)),0)</f>
        <v>25511</v>
      </c>
      <c r="E64" s="63" t="n">
        <f aca="false">IF(C64&gt;0.005,ROUND(C64*'Loan Details'!$C$17,2),0)</f>
        <v>18500.66</v>
      </c>
      <c r="F64" s="63" t="n">
        <f aca="false">D64-E64</f>
        <v>7010.34</v>
      </c>
      <c r="G64" s="65" t="n">
        <f aca="false">IF(C64&gt;0.005,MIN(MAX(0,C64-F64),SUMIF(Prepayments!$D$5:$D$34,A64,Prepayments!$C$5:$C$34)+IF(AND('Loan Details'!$C$9&gt;0,MONTH(B64)='Loan Details'!$C$19,K64&gt;='Loan Details'!$C$11),'Loan Details'!$C$9,0)+'Loan Details'!$C$12),0)</f>
        <v>0</v>
      </c>
      <c r="H64" s="63" t="n">
        <f aca="false">MAX(0,ROUND(C64-F64-G64,2))</f>
        <v>2604847.28</v>
      </c>
      <c r="I64" s="66" t="n">
        <f aca="false">SUM($E$7:E64)</f>
        <v>1369976.28</v>
      </c>
      <c r="J64" s="67" t="n">
        <f aca="false">1-H64/'Loan Details'!$C$5</f>
        <v>0.34878818</v>
      </c>
      <c r="K64" s="61" t="n">
        <f aca="false">INT((A64-1)/12)+1</f>
        <v>5</v>
      </c>
    </row>
    <row r="65" customFormat="false" ht="15" hidden="false" customHeight="false" outlineLevel="0" collapsed="false">
      <c r="A65" s="61" t="n">
        <v>59</v>
      </c>
      <c r="B65" s="62" t="n">
        <f aca="false">IF(C65&gt;0.005,EDATE('Loan Details'!$C$8,A65-1),"")</f>
        <v>48096</v>
      </c>
      <c r="C65" s="63" t="n">
        <f aca="false">H64</f>
        <v>2604847.28</v>
      </c>
      <c r="D65" s="64" t="n">
        <f aca="false">IF(C65&gt;0.005,MIN(IF(G64&gt;0,ROUND(PMT('Loan Details'!$C$17,MAX(1,'Loan Details'!$C$16-A65+1),-C65),0),D64),ROUND(C65*(1+'Loan Details'!$C$17),2)),0)</f>
        <v>25511</v>
      </c>
      <c r="E65" s="63" t="n">
        <f aca="false">IF(C65&gt;0.005,ROUND(C65*'Loan Details'!$C$17,2),0)</f>
        <v>18451</v>
      </c>
      <c r="F65" s="63" t="n">
        <f aca="false">D65-E65</f>
        <v>7060</v>
      </c>
      <c r="G65" s="65" t="n">
        <f aca="false">IF(C65&gt;0.005,MIN(MAX(0,C65-F65),SUMIF(Prepayments!$D$5:$D$34,A65,Prepayments!$C$5:$C$34)+IF(AND('Loan Details'!$C$9&gt;0,MONTH(B65)='Loan Details'!$C$19,K65&gt;='Loan Details'!$C$11),'Loan Details'!$C$9,0)+'Loan Details'!$C$12),0)</f>
        <v>0</v>
      </c>
      <c r="H65" s="63" t="n">
        <f aca="false">MAX(0,ROUND(C65-F65-G65,2))</f>
        <v>2597787.28</v>
      </c>
      <c r="I65" s="66" t="n">
        <f aca="false">SUM($E$7:E65)</f>
        <v>1388427.28</v>
      </c>
      <c r="J65" s="67" t="n">
        <f aca="false">1-H65/'Loan Details'!$C$5</f>
        <v>0.35055318</v>
      </c>
      <c r="K65" s="61" t="n">
        <f aca="false">INT((A65-1)/12)+1</f>
        <v>5</v>
      </c>
    </row>
    <row r="66" customFormat="false" ht="15" hidden="false" customHeight="false" outlineLevel="0" collapsed="false">
      <c r="A66" s="61" t="n">
        <v>60</v>
      </c>
      <c r="B66" s="62" t="n">
        <f aca="false">IF(C66&gt;0.005,EDATE('Loan Details'!$C$8,A66-1),"")</f>
        <v>48126</v>
      </c>
      <c r="C66" s="63" t="n">
        <f aca="false">H65</f>
        <v>2597787.28</v>
      </c>
      <c r="D66" s="64" t="n">
        <f aca="false">IF(C66&gt;0.005,MIN(IF(G65&gt;0,ROUND(PMT('Loan Details'!$C$17,MAX(1,'Loan Details'!$C$16-A66+1),-C66),0),D65),ROUND(C66*(1+'Loan Details'!$C$17),2)),0)</f>
        <v>25511</v>
      </c>
      <c r="E66" s="63" t="n">
        <f aca="false">IF(C66&gt;0.005,ROUND(C66*'Loan Details'!$C$17,2),0)</f>
        <v>18400.99</v>
      </c>
      <c r="F66" s="63" t="n">
        <f aca="false">D66-E66</f>
        <v>7110.01</v>
      </c>
      <c r="G66" s="65" t="n">
        <f aca="false">IF(C66&gt;0.005,MIN(MAX(0,C66-F66),SUMIF(Prepayments!$D$5:$D$34,A66,Prepayments!$C$5:$C$34)+IF(AND('Loan Details'!$C$9&gt;0,MONTH(B66)='Loan Details'!$C$19,K66&gt;='Loan Details'!$C$11),'Loan Details'!$C$9,0)+'Loan Details'!$C$12),0)</f>
        <v>0</v>
      </c>
      <c r="H66" s="63" t="n">
        <f aca="false">MAX(0,ROUND(C66-F66-G66,2))</f>
        <v>2590677.27</v>
      </c>
      <c r="I66" s="66" t="n">
        <f aca="false">SUM($E$7:E66)</f>
        <v>1406828.27</v>
      </c>
      <c r="J66" s="67" t="n">
        <f aca="false">1-H66/'Loan Details'!$C$5</f>
        <v>0.3523306825</v>
      </c>
      <c r="K66" s="61" t="n">
        <f aca="false">INT((A66-1)/12)+1</f>
        <v>5</v>
      </c>
    </row>
    <row r="67" customFormat="false" ht="15" hidden="false" customHeight="false" outlineLevel="0" collapsed="false">
      <c r="A67" s="61" t="n">
        <v>61</v>
      </c>
      <c r="B67" s="62" t="n">
        <f aca="false">IF(C67&gt;0.005,EDATE('Loan Details'!$C$8,A67-1),"")</f>
        <v>48157</v>
      </c>
      <c r="C67" s="63" t="n">
        <f aca="false">H66</f>
        <v>2590677.27</v>
      </c>
      <c r="D67" s="64" t="n">
        <f aca="false">IF(C67&gt;0.005,MIN(IF(G66&gt;0,ROUND(PMT('Loan Details'!$C$17,MAX(1,'Loan Details'!$C$16-A67+1),-C67),0),D66),ROUND(C67*(1+'Loan Details'!$C$17),2)),0)</f>
        <v>25511</v>
      </c>
      <c r="E67" s="63" t="n">
        <f aca="false">IF(C67&gt;0.005,ROUND(C67*'Loan Details'!$C$17,2),0)</f>
        <v>18350.63</v>
      </c>
      <c r="F67" s="63" t="n">
        <f aca="false">D67-E67</f>
        <v>7160.37</v>
      </c>
      <c r="G67" s="65" t="n">
        <f aca="false">IF(C67&gt;0.005,MIN(MAX(0,C67-F67),SUMIF(Prepayments!$D$5:$D$34,A67,Prepayments!$C$5:$C$34)+IF(AND('Loan Details'!$C$9&gt;0,MONTH(B67)='Loan Details'!$C$19,K67&gt;='Loan Details'!$C$11),'Loan Details'!$C$9,0)+'Loan Details'!$C$12),0)</f>
        <v>0</v>
      </c>
      <c r="H67" s="63" t="n">
        <f aca="false">MAX(0,ROUND(C67-F67-G67,2))</f>
        <v>2583516.9</v>
      </c>
      <c r="I67" s="66" t="n">
        <f aca="false">SUM($E$7:E67)</f>
        <v>1425178.9</v>
      </c>
      <c r="J67" s="67" t="n">
        <f aca="false">1-H67/'Loan Details'!$C$5</f>
        <v>0.354120775</v>
      </c>
      <c r="K67" s="61" t="n">
        <f aca="false">INT((A67-1)/12)+1</f>
        <v>6</v>
      </c>
    </row>
    <row r="68" customFormat="false" ht="15" hidden="false" customHeight="false" outlineLevel="0" collapsed="false">
      <c r="A68" s="61" t="n">
        <v>62</v>
      </c>
      <c r="B68" s="62" t="n">
        <f aca="false">IF(C68&gt;0.005,EDATE('Loan Details'!$C$8,A68-1),"")</f>
        <v>48187</v>
      </c>
      <c r="C68" s="63" t="n">
        <f aca="false">H67</f>
        <v>2583516.9</v>
      </c>
      <c r="D68" s="64" t="n">
        <f aca="false">IF(C68&gt;0.005,MIN(IF(G67&gt;0,ROUND(PMT('Loan Details'!$C$17,MAX(1,'Loan Details'!$C$16-A68+1),-C68),0),D67),ROUND(C68*(1+'Loan Details'!$C$17),2)),0)</f>
        <v>25511</v>
      </c>
      <c r="E68" s="63" t="n">
        <f aca="false">IF(C68&gt;0.005,ROUND(C68*'Loan Details'!$C$17,2),0)</f>
        <v>18299.91</v>
      </c>
      <c r="F68" s="63" t="n">
        <f aca="false">D68-E68</f>
        <v>7211.09</v>
      </c>
      <c r="G68" s="65" t="n">
        <f aca="false">IF(C68&gt;0.005,MIN(MAX(0,C68-F68),SUMIF(Prepayments!$D$5:$D$34,A68,Prepayments!$C$5:$C$34)+IF(AND('Loan Details'!$C$9&gt;0,MONTH(B68)='Loan Details'!$C$19,K68&gt;='Loan Details'!$C$11),'Loan Details'!$C$9,0)+'Loan Details'!$C$12),0)</f>
        <v>0</v>
      </c>
      <c r="H68" s="63" t="n">
        <f aca="false">MAX(0,ROUND(C68-F68-G68,2))</f>
        <v>2576305.81</v>
      </c>
      <c r="I68" s="66" t="n">
        <f aca="false">SUM($E$7:E68)</f>
        <v>1443478.81</v>
      </c>
      <c r="J68" s="67" t="n">
        <f aca="false">1-H68/'Loan Details'!$C$5</f>
        <v>0.3559235475</v>
      </c>
      <c r="K68" s="61" t="n">
        <f aca="false">INT((A68-1)/12)+1</f>
        <v>6</v>
      </c>
    </row>
    <row r="69" customFormat="false" ht="15" hidden="false" customHeight="false" outlineLevel="0" collapsed="false">
      <c r="A69" s="61" t="n">
        <v>63</v>
      </c>
      <c r="B69" s="62" t="n">
        <f aca="false">IF(C69&gt;0.005,EDATE('Loan Details'!$C$8,A69-1),"")</f>
        <v>48218</v>
      </c>
      <c r="C69" s="63" t="n">
        <f aca="false">H68</f>
        <v>2576305.81</v>
      </c>
      <c r="D69" s="64" t="n">
        <f aca="false">IF(C69&gt;0.005,MIN(IF(G68&gt;0,ROUND(PMT('Loan Details'!$C$17,MAX(1,'Loan Details'!$C$16-A69+1),-C69),0),D68),ROUND(C69*(1+'Loan Details'!$C$17),2)),0)</f>
        <v>25511</v>
      </c>
      <c r="E69" s="63" t="n">
        <f aca="false">IF(C69&gt;0.005,ROUND(C69*'Loan Details'!$C$17,2),0)</f>
        <v>18248.83</v>
      </c>
      <c r="F69" s="63" t="n">
        <f aca="false">D69-E69</f>
        <v>7262.17</v>
      </c>
      <c r="G69" s="65" t="n">
        <f aca="false">IF(C69&gt;0.005,MIN(MAX(0,C69-F69),SUMIF(Prepayments!$D$5:$D$34,A69,Prepayments!$C$5:$C$34)+IF(AND('Loan Details'!$C$9&gt;0,MONTH(B69)='Loan Details'!$C$19,K69&gt;='Loan Details'!$C$11),'Loan Details'!$C$9,0)+'Loan Details'!$C$12),0)</f>
        <v>0</v>
      </c>
      <c r="H69" s="63" t="n">
        <f aca="false">MAX(0,ROUND(C69-F69-G69,2))</f>
        <v>2569043.64</v>
      </c>
      <c r="I69" s="66" t="n">
        <f aca="false">SUM($E$7:E69)</f>
        <v>1461727.64</v>
      </c>
      <c r="J69" s="67" t="n">
        <f aca="false">1-H69/'Loan Details'!$C$5</f>
        <v>0.35773909</v>
      </c>
      <c r="K69" s="61" t="n">
        <f aca="false">INT((A69-1)/12)+1</f>
        <v>6</v>
      </c>
    </row>
    <row r="70" customFormat="false" ht="15" hidden="false" customHeight="false" outlineLevel="0" collapsed="false">
      <c r="A70" s="61" t="n">
        <v>64</v>
      </c>
      <c r="B70" s="62" t="n">
        <f aca="false">IF(C70&gt;0.005,EDATE('Loan Details'!$C$8,A70-1),"")</f>
        <v>48249</v>
      </c>
      <c r="C70" s="63" t="n">
        <f aca="false">H69</f>
        <v>2569043.64</v>
      </c>
      <c r="D70" s="64" t="n">
        <f aca="false">IF(C70&gt;0.005,MIN(IF(G69&gt;0,ROUND(PMT('Loan Details'!$C$17,MAX(1,'Loan Details'!$C$16-A70+1),-C70),0),D69),ROUND(C70*(1+'Loan Details'!$C$17),2)),0)</f>
        <v>25511</v>
      </c>
      <c r="E70" s="63" t="n">
        <f aca="false">IF(C70&gt;0.005,ROUND(C70*'Loan Details'!$C$17,2),0)</f>
        <v>18197.39</v>
      </c>
      <c r="F70" s="63" t="n">
        <f aca="false">D70-E70</f>
        <v>7313.61</v>
      </c>
      <c r="G70" s="65" t="n">
        <f aca="false">IF(C70&gt;0.005,MIN(MAX(0,C70-F70),SUMIF(Prepayments!$D$5:$D$34,A70,Prepayments!$C$5:$C$34)+IF(AND('Loan Details'!$C$9&gt;0,MONTH(B70)='Loan Details'!$C$19,K70&gt;='Loan Details'!$C$11),'Loan Details'!$C$9,0)+'Loan Details'!$C$12),0)</f>
        <v>0</v>
      </c>
      <c r="H70" s="63" t="n">
        <f aca="false">MAX(0,ROUND(C70-F70-G70,2))</f>
        <v>2561730.03</v>
      </c>
      <c r="I70" s="66" t="n">
        <f aca="false">SUM($E$7:E70)</f>
        <v>1479925.03</v>
      </c>
      <c r="J70" s="67" t="n">
        <f aca="false">1-H70/'Loan Details'!$C$5</f>
        <v>0.3595674925</v>
      </c>
      <c r="K70" s="61" t="n">
        <f aca="false">INT((A70-1)/12)+1</f>
        <v>6</v>
      </c>
    </row>
    <row r="71" customFormat="false" ht="15" hidden="false" customHeight="false" outlineLevel="0" collapsed="false">
      <c r="A71" s="61" t="n">
        <v>65</v>
      </c>
      <c r="B71" s="62" t="n">
        <f aca="false">IF(C71&gt;0.005,EDATE('Loan Details'!$C$8,A71-1),"")</f>
        <v>48278</v>
      </c>
      <c r="C71" s="63" t="n">
        <f aca="false">H70</f>
        <v>2561730.03</v>
      </c>
      <c r="D71" s="64" t="n">
        <f aca="false">IF(C71&gt;0.005,MIN(IF(G70&gt;0,ROUND(PMT('Loan Details'!$C$17,MAX(1,'Loan Details'!$C$16-A71+1),-C71),0),D70),ROUND(C71*(1+'Loan Details'!$C$17),2)),0)</f>
        <v>25511</v>
      </c>
      <c r="E71" s="63" t="n">
        <f aca="false">IF(C71&gt;0.005,ROUND(C71*'Loan Details'!$C$17,2),0)</f>
        <v>18145.59</v>
      </c>
      <c r="F71" s="63" t="n">
        <f aca="false">D71-E71</f>
        <v>7365.41</v>
      </c>
      <c r="G71" s="65" t="n">
        <f aca="false">IF(C71&gt;0.005,MIN(MAX(0,C71-F71),SUMIF(Prepayments!$D$5:$D$34,A71,Prepayments!$C$5:$C$34)+IF(AND('Loan Details'!$C$9&gt;0,MONTH(B71)='Loan Details'!$C$19,K71&gt;='Loan Details'!$C$11),'Loan Details'!$C$9,0)+'Loan Details'!$C$12),0)</f>
        <v>100000</v>
      </c>
      <c r="H71" s="63" t="n">
        <f aca="false">MAX(0,ROUND(C71-F71-G71,2))</f>
        <v>2454364.62</v>
      </c>
      <c r="I71" s="66" t="n">
        <f aca="false">SUM($E$7:E71)</f>
        <v>1498070.62</v>
      </c>
      <c r="J71" s="67" t="n">
        <f aca="false">1-H71/'Loan Details'!$C$5</f>
        <v>0.386408845</v>
      </c>
      <c r="K71" s="61" t="n">
        <f aca="false">INT((A71-1)/12)+1</f>
        <v>6</v>
      </c>
    </row>
    <row r="72" customFormat="false" ht="15" hidden="false" customHeight="false" outlineLevel="0" collapsed="false">
      <c r="A72" s="61" t="n">
        <v>66</v>
      </c>
      <c r="B72" s="62" t="n">
        <f aca="false">IF(C72&gt;0.005,EDATE('Loan Details'!$C$8,A72-1),"")</f>
        <v>48309</v>
      </c>
      <c r="C72" s="63" t="n">
        <f aca="false">H71</f>
        <v>2454364.62</v>
      </c>
      <c r="D72" s="64" t="n">
        <f aca="false">IF(C72&gt;0.005,MIN(IF(G71&gt;0,ROUND(PMT('Loan Details'!$C$17,MAX(1,'Loan Details'!$C$16-A72+1),-C72),0),D71),ROUND(C72*(1+'Loan Details'!$C$17),2)),0)</f>
        <v>24513</v>
      </c>
      <c r="E72" s="63" t="n">
        <f aca="false">IF(C72&gt;0.005,ROUND(C72*'Loan Details'!$C$17,2),0)</f>
        <v>17385.08</v>
      </c>
      <c r="F72" s="63" t="n">
        <f aca="false">D72-E72</f>
        <v>7127.92</v>
      </c>
      <c r="G72" s="65" t="n">
        <f aca="false">IF(C72&gt;0.005,MIN(MAX(0,C72-F72),SUMIF(Prepayments!$D$5:$D$34,A72,Prepayments!$C$5:$C$34)+IF(AND('Loan Details'!$C$9&gt;0,MONTH(B72)='Loan Details'!$C$19,K72&gt;='Loan Details'!$C$11),'Loan Details'!$C$9,0)+'Loan Details'!$C$12),0)</f>
        <v>0</v>
      </c>
      <c r="H72" s="63" t="n">
        <f aca="false">MAX(0,ROUND(C72-F72-G72,2))</f>
        <v>2447236.7</v>
      </c>
      <c r="I72" s="66" t="n">
        <f aca="false">SUM($E$7:E72)</f>
        <v>1515455.7</v>
      </c>
      <c r="J72" s="67" t="n">
        <f aca="false">1-H72/'Loan Details'!$C$5</f>
        <v>0.388190825</v>
      </c>
      <c r="K72" s="61" t="n">
        <f aca="false">INT((A72-1)/12)+1</f>
        <v>6</v>
      </c>
    </row>
    <row r="73" customFormat="false" ht="15" hidden="false" customHeight="false" outlineLevel="0" collapsed="false">
      <c r="A73" s="61" t="n">
        <v>67</v>
      </c>
      <c r="B73" s="62" t="n">
        <f aca="false">IF(C73&gt;0.005,EDATE('Loan Details'!$C$8,A73-1),"")</f>
        <v>48339</v>
      </c>
      <c r="C73" s="63" t="n">
        <f aca="false">H72</f>
        <v>2447236.7</v>
      </c>
      <c r="D73" s="64" t="n">
        <f aca="false">IF(C73&gt;0.005,MIN(IF(G72&gt;0,ROUND(PMT('Loan Details'!$C$17,MAX(1,'Loan Details'!$C$16-A73+1),-C73),0),D72),ROUND(C73*(1+'Loan Details'!$C$17),2)),0)</f>
        <v>24513</v>
      </c>
      <c r="E73" s="63" t="n">
        <f aca="false">IF(C73&gt;0.005,ROUND(C73*'Loan Details'!$C$17,2),0)</f>
        <v>17334.59</v>
      </c>
      <c r="F73" s="63" t="n">
        <f aca="false">D73-E73</f>
        <v>7178.41</v>
      </c>
      <c r="G73" s="65" t="n">
        <f aca="false">IF(C73&gt;0.005,MIN(MAX(0,C73-F73),SUMIF(Prepayments!$D$5:$D$34,A73,Prepayments!$C$5:$C$34)+IF(AND('Loan Details'!$C$9&gt;0,MONTH(B73)='Loan Details'!$C$19,K73&gt;='Loan Details'!$C$11),'Loan Details'!$C$9,0)+'Loan Details'!$C$12),0)</f>
        <v>0</v>
      </c>
      <c r="H73" s="63" t="n">
        <f aca="false">MAX(0,ROUND(C73-F73-G73,2))</f>
        <v>2440058.29</v>
      </c>
      <c r="I73" s="66" t="n">
        <f aca="false">SUM($E$7:E73)</f>
        <v>1532790.29</v>
      </c>
      <c r="J73" s="67" t="n">
        <f aca="false">1-H73/'Loan Details'!$C$5</f>
        <v>0.3899854275</v>
      </c>
      <c r="K73" s="61" t="n">
        <f aca="false">INT((A73-1)/12)+1</f>
        <v>6</v>
      </c>
    </row>
    <row r="74" customFormat="false" ht="15" hidden="false" customHeight="false" outlineLevel="0" collapsed="false">
      <c r="A74" s="61" t="n">
        <v>68</v>
      </c>
      <c r="B74" s="62" t="n">
        <f aca="false">IF(C74&gt;0.005,EDATE('Loan Details'!$C$8,A74-1),"")</f>
        <v>48370</v>
      </c>
      <c r="C74" s="63" t="n">
        <f aca="false">H73</f>
        <v>2440058.29</v>
      </c>
      <c r="D74" s="64" t="n">
        <f aca="false">IF(C74&gt;0.005,MIN(IF(G73&gt;0,ROUND(PMT('Loan Details'!$C$17,MAX(1,'Loan Details'!$C$16-A74+1),-C74),0),D73),ROUND(C74*(1+'Loan Details'!$C$17),2)),0)</f>
        <v>24513</v>
      </c>
      <c r="E74" s="63" t="n">
        <f aca="false">IF(C74&gt;0.005,ROUND(C74*'Loan Details'!$C$17,2),0)</f>
        <v>17283.75</v>
      </c>
      <c r="F74" s="63" t="n">
        <f aca="false">D74-E74</f>
        <v>7229.25</v>
      </c>
      <c r="G74" s="65" t="n">
        <f aca="false">IF(C74&gt;0.005,MIN(MAX(0,C74-F74),SUMIF(Prepayments!$D$5:$D$34,A74,Prepayments!$C$5:$C$34)+IF(AND('Loan Details'!$C$9&gt;0,MONTH(B74)='Loan Details'!$C$19,K74&gt;='Loan Details'!$C$11),'Loan Details'!$C$9,0)+'Loan Details'!$C$12),0)</f>
        <v>0</v>
      </c>
      <c r="H74" s="63" t="n">
        <f aca="false">MAX(0,ROUND(C74-F74-G74,2))</f>
        <v>2432829.04</v>
      </c>
      <c r="I74" s="66" t="n">
        <f aca="false">SUM($E$7:E74)</f>
        <v>1550074.04</v>
      </c>
      <c r="J74" s="67" t="n">
        <f aca="false">1-H74/'Loan Details'!$C$5</f>
        <v>0.39179274</v>
      </c>
      <c r="K74" s="61" t="n">
        <f aca="false">INT((A74-1)/12)+1</f>
        <v>6</v>
      </c>
    </row>
    <row r="75" customFormat="false" ht="15" hidden="false" customHeight="false" outlineLevel="0" collapsed="false">
      <c r="A75" s="61" t="n">
        <v>69</v>
      </c>
      <c r="B75" s="62" t="n">
        <f aca="false">IF(C75&gt;0.005,EDATE('Loan Details'!$C$8,A75-1),"")</f>
        <v>48400</v>
      </c>
      <c r="C75" s="63" t="n">
        <f aca="false">H74</f>
        <v>2432829.04</v>
      </c>
      <c r="D75" s="64" t="n">
        <f aca="false">IF(C75&gt;0.005,MIN(IF(G74&gt;0,ROUND(PMT('Loan Details'!$C$17,MAX(1,'Loan Details'!$C$16-A75+1),-C75),0),D74),ROUND(C75*(1+'Loan Details'!$C$17),2)),0)</f>
        <v>24513</v>
      </c>
      <c r="E75" s="63" t="n">
        <f aca="false">IF(C75&gt;0.005,ROUND(C75*'Loan Details'!$C$17,2),0)</f>
        <v>17232.54</v>
      </c>
      <c r="F75" s="63" t="n">
        <f aca="false">D75-E75</f>
        <v>7280.46</v>
      </c>
      <c r="G75" s="65" t="n">
        <f aca="false">IF(C75&gt;0.005,MIN(MAX(0,C75-F75),SUMIF(Prepayments!$D$5:$D$34,A75,Prepayments!$C$5:$C$34)+IF(AND('Loan Details'!$C$9&gt;0,MONTH(B75)='Loan Details'!$C$19,K75&gt;='Loan Details'!$C$11),'Loan Details'!$C$9,0)+'Loan Details'!$C$12),0)</f>
        <v>0</v>
      </c>
      <c r="H75" s="63" t="n">
        <f aca="false">MAX(0,ROUND(C75-F75-G75,2))</f>
        <v>2425548.58</v>
      </c>
      <c r="I75" s="66" t="n">
        <f aca="false">SUM($E$7:E75)</f>
        <v>1567306.58</v>
      </c>
      <c r="J75" s="67" t="n">
        <f aca="false">1-H75/'Loan Details'!$C$5</f>
        <v>0.393612855</v>
      </c>
      <c r="K75" s="61" t="n">
        <f aca="false">INT((A75-1)/12)+1</f>
        <v>6</v>
      </c>
    </row>
    <row r="76" customFormat="false" ht="15" hidden="false" customHeight="false" outlineLevel="0" collapsed="false">
      <c r="A76" s="61" t="n">
        <v>70</v>
      </c>
      <c r="B76" s="62" t="n">
        <f aca="false">IF(C76&gt;0.005,EDATE('Loan Details'!$C$8,A76-1),"")</f>
        <v>48431</v>
      </c>
      <c r="C76" s="63" t="n">
        <f aca="false">H75</f>
        <v>2425548.58</v>
      </c>
      <c r="D76" s="64" t="n">
        <f aca="false">IF(C76&gt;0.005,MIN(IF(G75&gt;0,ROUND(PMT('Loan Details'!$C$17,MAX(1,'Loan Details'!$C$16-A76+1),-C76),0),D75),ROUND(C76*(1+'Loan Details'!$C$17),2)),0)</f>
        <v>24513</v>
      </c>
      <c r="E76" s="63" t="n">
        <f aca="false">IF(C76&gt;0.005,ROUND(C76*'Loan Details'!$C$17,2),0)</f>
        <v>17180.97</v>
      </c>
      <c r="F76" s="63" t="n">
        <f aca="false">D76-E76</f>
        <v>7332.03</v>
      </c>
      <c r="G76" s="65" t="n">
        <f aca="false">IF(C76&gt;0.005,MIN(MAX(0,C76-F76),SUMIF(Prepayments!$D$5:$D$34,A76,Prepayments!$C$5:$C$34)+IF(AND('Loan Details'!$C$9&gt;0,MONTH(B76)='Loan Details'!$C$19,K76&gt;='Loan Details'!$C$11),'Loan Details'!$C$9,0)+'Loan Details'!$C$12),0)</f>
        <v>0</v>
      </c>
      <c r="H76" s="63" t="n">
        <f aca="false">MAX(0,ROUND(C76-F76-G76,2))</f>
        <v>2418216.55</v>
      </c>
      <c r="I76" s="66" t="n">
        <f aca="false">SUM($E$7:E76)</f>
        <v>1584487.55</v>
      </c>
      <c r="J76" s="67" t="n">
        <f aca="false">1-H76/'Loan Details'!$C$5</f>
        <v>0.3954458625</v>
      </c>
      <c r="K76" s="61" t="n">
        <f aca="false">INT((A76-1)/12)+1</f>
        <v>6</v>
      </c>
    </row>
    <row r="77" customFormat="false" ht="15" hidden="false" customHeight="false" outlineLevel="0" collapsed="false">
      <c r="A77" s="61" t="n">
        <v>71</v>
      </c>
      <c r="B77" s="62" t="n">
        <f aca="false">IF(C77&gt;0.005,EDATE('Loan Details'!$C$8,A77-1),"")</f>
        <v>48462</v>
      </c>
      <c r="C77" s="63" t="n">
        <f aca="false">H76</f>
        <v>2418216.55</v>
      </c>
      <c r="D77" s="64" t="n">
        <f aca="false">IF(C77&gt;0.005,MIN(IF(G76&gt;0,ROUND(PMT('Loan Details'!$C$17,MAX(1,'Loan Details'!$C$16-A77+1),-C77),0),D76),ROUND(C77*(1+'Loan Details'!$C$17),2)),0)</f>
        <v>24513</v>
      </c>
      <c r="E77" s="63" t="n">
        <f aca="false">IF(C77&gt;0.005,ROUND(C77*'Loan Details'!$C$17,2),0)</f>
        <v>17129.03</v>
      </c>
      <c r="F77" s="63" t="n">
        <f aca="false">D77-E77</f>
        <v>7383.97</v>
      </c>
      <c r="G77" s="65" t="n">
        <f aca="false">IF(C77&gt;0.005,MIN(MAX(0,C77-F77),SUMIF(Prepayments!$D$5:$D$34,A77,Prepayments!$C$5:$C$34)+IF(AND('Loan Details'!$C$9&gt;0,MONTH(B77)='Loan Details'!$C$19,K77&gt;='Loan Details'!$C$11),'Loan Details'!$C$9,0)+'Loan Details'!$C$12),0)</f>
        <v>0</v>
      </c>
      <c r="H77" s="63" t="n">
        <f aca="false">MAX(0,ROUND(C77-F77-G77,2))</f>
        <v>2410832.58</v>
      </c>
      <c r="I77" s="66" t="n">
        <f aca="false">SUM($E$7:E77)</f>
        <v>1601616.58</v>
      </c>
      <c r="J77" s="67" t="n">
        <f aca="false">1-H77/'Loan Details'!$C$5</f>
        <v>0.397291855</v>
      </c>
      <c r="K77" s="61" t="n">
        <f aca="false">INT((A77-1)/12)+1</f>
        <v>6</v>
      </c>
    </row>
    <row r="78" customFormat="false" ht="15" hidden="false" customHeight="false" outlineLevel="0" collapsed="false">
      <c r="A78" s="61" t="n">
        <v>72</v>
      </c>
      <c r="B78" s="62" t="n">
        <f aca="false">IF(C78&gt;0.005,EDATE('Loan Details'!$C$8,A78-1),"")</f>
        <v>48492</v>
      </c>
      <c r="C78" s="63" t="n">
        <f aca="false">H77</f>
        <v>2410832.58</v>
      </c>
      <c r="D78" s="64" t="n">
        <f aca="false">IF(C78&gt;0.005,MIN(IF(G77&gt;0,ROUND(PMT('Loan Details'!$C$17,MAX(1,'Loan Details'!$C$16-A78+1),-C78),0),D77),ROUND(C78*(1+'Loan Details'!$C$17),2)),0)</f>
        <v>24513</v>
      </c>
      <c r="E78" s="63" t="n">
        <f aca="false">IF(C78&gt;0.005,ROUND(C78*'Loan Details'!$C$17,2),0)</f>
        <v>17076.73</v>
      </c>
      <c r="F78" s="63" t="n">
        <f aca="false">D78-E78</f>
        <v>7436.27</v>
      </c>
      <c r="G78" s="65" t="n">
        <f aca="false">IF(C78&gt;0.005,MIN(MAX(0,C78-F78),SUMIF(Prepayments!$D$5:$D$34,A78,Prepayments!$C$5:$C$34)+IF(AND('Loan Details'!$C$9&gt;0,MONTH(B78)='Loan Details'!$C$19,K78&gt;='Loan Details'!$C$11),'Loan Details'!$C$9,0)+'Loan Details'!$C$12),0)</f>
        <v>0</v>
      </c>
      <c r="H78" s="63" t="n">
        <f aca="false">MAX(0,ROUND(C78-F78-G78,2))</f>
        <v>2403396.31</v>
      </c>
      <c r="I78" s="66" t="n">
        <f aca="false">SUM($E$7:E78)</f>
        <v>1618693.31</v>
      </c>
      <c r="J78" s="67" t="n">
        <f aca="false">1-H78/'Loan Details'!$C$5</f>
        <v>0.3991509225</v>
      </c>
      <c r="K78" s="61" t="n">
        <f aca="false">INT((A78-1)/12)+1</f>
        <v>6</v>
      </c>
    </row>
    <row r="79" customFormat="false" ht="15" hidden="false" customHeight="false" outlineLevel="0" collapsed="false">
      <c r="A79" s="61" t="n">
        <v>73</v>
      </c>
      <c r="B79" s="62" t="n">
        <f aca="false">IF(C79&gt;0.005,EDATE('Loan Details'!$C$8,A79-1),"")</f>
        <v>48523</v>
      </c>
      <c r="C79" s="63" t="n">
        <f aca="false">H78</f>
        <v>2403396.31</v>
      </c>
      <c r="D79" s="64" t="n">
        <f aca="false">IF(C79&gt;0.005,MIN(IF(G78&gt;0,ROUND(PMT('Loan Details'!$C$17,MAX(1,'Loan Details'!$C$16-A79+1),-C79),0),D78),ROUND(C79*(1+'Loan Details'!$C$17),2)),0)</f>
        <v>24513</v>
      </c>
      <c r="E79" s="63" t="n">
        <f aca="false">IF(C79&gt;0.005,ROUND(C79*'Loan Details'!$C$17,2),0)</f>
        <v>17024.06</v>
      </c>
      <c r="F79" s="63" t="n">
        <f aca="false">D79-E79</f>
        <v>7488.94</v>
      </c>
      <c r="G79" s="65" t="n">
        <f aca="false">IF(C79&gt;0.005,MIN(MAX(0,C79-F79),SUMIF(Prepayments!$D$5:$D$34,A79,Prepayments!$C$5:$C$34)+IF(AND('Loan Details'!$C$9&gt;0,MONTH(B79)='Loan Details'!$C$19,K79&gt;='Loan Details'!$C$11),'Loan Details'!$C$9,0)+'Loan Details'!$C$12),0)</f>
        <v>0</v>
      </c>
      <c r="H79" s="63" t="n">
        <f aca="false">MAX(0,ROUND(C79-F79-G79,2))</f>
        <v>2395907.37</v>
      </c>
      <c r="I79" s="66" t="n">
        <f aca="false">SUM($E$7:E79)</f>
        <v>1635717.37</v>
      </c>
      <c r="J79" s="67" t="n">
        <f aca="false">1-H79/'Loan Details'!$C$5</f>
        <v>0.4010231575</v>
      </c>
      <c r="K79" s="61" t="n">
        <f aca="false">INT((A79-1)/12)+1</f>
        <v>7</v>
      </c>
    </row>
    <row r="80" customFormat="false" ht="15" hidden="false" customHeight="false" outlineLevel="0" collapsed="false">
      <c r="A80" s="61" t="n">
        <v>74</v>
      </c>
      <c r="B80" s="62" t="n">
        <f aca="false">IF(C80&gt;0.005,EDATE('Loan Details'!$C$8,A80-1),"")</f>
        <v>48553</v>
      </c>
      <c r="C80" s="63" t="n">
        <f aca="false">H79</f>
        <v>2395907.37</v>
      </c>
      <c r="D80" s="64" t="n">
        <f aca="false">IF(C80&gt;0.005,MIN(IF(G79&gt;0,ROUND(PMT('Loan Details'!$C$17,MAX(1,'Loan Details'!$C$16-A80+1),-C80),0),D79),ROUND(C80*(1+'Loan Details'!$C$17),2)),0)</f>
        <v>24513</v>
      </c>
      <c r="E80" s="63" t="n">
        <f aca="false">IF(C80&gt;0.005,ROUND(C80*'Loan Details'!$C$17,2),0)</f>
        <v>16971.01</v>
      </c>
      <c r="F80" s="63" t="n">
        <f aca="false">D80-E80</f>
        <v>7541.99</v>
      </c>
      <c r="G80" s="65" t="n">
        <f aca="false">IF(C80&gt;0.005,MIN(MAX(0,C80-F80),SUMIF(Prepayments!$D$5:$D$34,A80,Prepayments!$C$5:$C$34)+IF(AND('Loan Details'!$C$9&gt;0,MONTH(B80)='Loan Details'!$C$19,K80&gt;='Loan Details'!$C$11),'Loan Details'!$C$9,0)+'Loan Details'!$C$12),0)</f>
        <v>0</v>
      </c>
      <c r="H80" s="63" t="n">
        <f aca="false">MAX(0,ROUND(C80-F80-G80,2))</f>
        <v>2388365.38</v>
      </c>
      <c r="I80" s="66" t="n">
        <f aca="false">SUM($E$7:E80)</f>
        <v>1652688.38</v>
      </c>
      <c r="J80" s="67" t="n">
        <f aca="false">1-H80/'Loan Details'!$C$5</f>
        <v>0.402908655</v>
      </c>
      <c r="K80" s="61" t="n">
        <f aca="false">INT((A80-1)/12)+1</f>
        <v>7</v>
      </c>
    </row>
    <row r="81" customFormat="false" ht="15" hidden="false" customHeight="false" outlineLevel="0" collapsed="false">
      <c r="A81" s="61" t="n">
        <v>75</v>
      </c>
      <c r="B81" s="62" t="n">
        <f aca="false">IF(C81&gt;0.005,EDATE('Loan Details'!$C$8,A81-1),"")</f>
        <v>48584</v>
      </c>
      <c r="C81" s="63" t="n">
        <f aca="false">H80</f>
        <v>2388365.38</v>
      </c>
      <c r="D81" s="64" t="n">
        <f aca="false">IF(C81&gt;0.005,MIN(IF(G80&gt;0,ROUND(PMT('Loan Details'!$C$17,MAX(1,'Loan Details'!$C$16-A81+1),-C81),0),D80),ROUND(C81*(1+'Loan Details'!$C$17),2)),0)</f>
        <v>24513</v>
      </c>
      <c r="E81" s="63" t="n">
        <f aca="false">IF(C81&gt;0.005,ROUND(C81*'Loan Details'!$C$17,2),0)</f>
        <v>16917.59</v>
      </c>
      <c r="F81" s="63" t="n">
        <f aca="false">D81-E81</f>
        <v>7595.41</v>
      </c>
      <c r="G81" s="65" t="n">
        <f aca="false">IF(C81&gt;0.005,MIN(MAX(0,C81-F81),SUMIF(Prepayments!$D$5:$D$34,A81,Prepayments!$C$5:$C$34)+IF(AND('Loan Details'!$C$9&gt;0,MONTH(B81)='Loan Details'!$C$19,K81&gt;='Loan Details'!$C$11),'Loan Details'!$C$9,0)+'Loan Details'!$C$12),0)</f>
        <v>0</v>
      </c>
      <c r="H81" s="63" t="n">
        <f aca="false">MAX(0,ROUND(C81-F81-G81,2))</f>
        <v>2380769.97</v>
      </c>
      <c r="I81" s="66" t="n">
        <f aca="false">SUM($E$7:E81)</f>
        <v>1669605.97</v>
      </c>
      <c r="J81" s="67" t="n">
        <f aca="false">1-H81/'Loan Details'!$C$5</f>
        <v>0.4048075075</v>
      </c>
      <c r="K81" s="61" t="n">
        <f aca="false">INT((A81-1)/12)+1</f>
        <v>7</v>
      </c>
    </row>
    <row r="82" customFormat="false" ht="15" hidden="false" customHeight="false" outlineLevel="0" collapsed="false">
      <c r="A82" s="61" t="n">
        <v>76</v>
      </c>
      <c r="B82" s="62" t="n">
        <f aca="false">IF(C82&gt;0.005,EDATE('Loan Details'!$C$8,A82-1),"")</f>
        <v>48615</v>
      </c>
      <c r="C82" s="63" t="n">
        <f aca="false">H81</f>
        <v>2380769.97</v>
      </c>
      <c r="D82" s="64" t="n">
        <f aca="false">IF(C82&gt;0.005,MIN(IF(G81&gt;0,ROUND(PMT('Loan Details'!$C$17,MAX(1,'Loan Details'!$C$16-A82+1),-C82),0),D81),ROUND(C82*(1+'Loan Details'!$C$17),2)),0)</f>
        <v>24513</v>
      </c>
      <c r="E82" s="63" t="n">
        <f aca="false">IF(C82&gt;0.005,ROUND(C82*'Loan Details'!$C$17,2),0)</f>
        <v>16863.79</v>
      </c>
      <c r="F82" s="63" t="n">
        <f aca="false">D82-E82</f>
        <v>7649.21</v>
      </c>
      <c r="G82" s="65" t="n">
        <f aca="false">IF(C82&gt;0.005,MIN(MAX(0,C82-F82),SUMIF(Prepayments!$D$5:$D$34,A82,Prepayments!$C$5:$C$34)+IF(AND('Loan Details'!$C$9&gt;0,MONTH(B82)='Loan Details'!$C$19,K82&gt;='Loan Details'!$C$11),'Loan Details'!$C$9,0)+'Loan Details'!$C$12),0)</f>
        <v>0</v>
      </c>
      <c r="H82" s="63" t="n">
        <f aca="false">MAX(0,ROUND(C82-F82-G82,2))</f>
        <v>2373120.76</v>
      </c>
      <c r="I82" s="66" t="n">
        <f aca="false">SUM($E$7:E82)</f>
        <v>1686469.76</v>
      </c>
      <c r="J82" s="67" t="n">
        <f aca="false">1-H82/'Loan Details'!$C$5</f>
        <v>0.40671981</v>
      </c>
      <c r="K82" s="61" t="n">
        <f aca="false">INT((A82-1)/12)+1</f>
        <v>7</v>
      </c>
    </row>
    <row r="83" customFormat="false" ht="15" hidden="false" customHeight="false" outlineLevel="0" collapsed="false">
      <c r="A83" s="61" t="n">
        <v>77</v>
      </c>
      <c r="B83" s="62" t="n">
        <f aca="false">IF(C83&gt;0.005,EDATE('Loan Details'!$C$8,A83-1),"")</f>
        <v>48643</v>
      </c>
      <c r="C83" s="63" t="n">
        <f aca="false">H82</f>
        <v>2373120.76</v>
      </c>
      <c r="D83" s="64" t="n">
        <f aca="false">IF(C83&gt;0.005,MIN(IF(G82&gt;0,ROUND(PMT('Loan Details'!$C$17,MAX(1,'Loan Details'!$C$16-A83+1),-C83),0),D82),ROUND(C83*(1+'Loan Details'!$C$17),2)),0)</f>
        <v>24513</v>
      </c>
      <c r="E83" s="63" t="n">
        <f aca="false">IF(C83&gt;0.005,ROUND(C83*'Loan Details'!$C$17,2),0)</f>
        <v>16809.61</v>
      </c>
      <c r="F83" s="63" t="n">
        <f aca="false">D83-E83</f>
        <v>7703.39</v>
      </c>
      <c r="G83" s="65" t="n">
        <f aca="false">IF(C83&gt;0.005,MIN(MAX(0,C83-F83),SUMIF(Prepayments!$D$5:$D$34,A83,Prepayments!$C$5:$C$34)+IF(AND('Loan Details'!$C$9&gt;0,MONTH(B83)='Loan Details'!$C$19,K83&gt;='Loan Details'!$C$11),'Loan Details'!$C$9,0)+'Loan Details'!$C$12),0)</f>
        <v>100000</v>
      </c>
      <c r="H83" s="63" t="n">
        <f aca="false">MAX(0,ROUND(C83-F83-G83,2))</f>
        <v>2265417.37</v>
      </c>
      <c r="I83" s="66" t="n">
        <f aca="false">SUM($E$7:E83)</f>
        <v>1703279.37</v>
      </c>
      <c r="J83" s="67" t="n">
        <f aca="false">1-H83/'Loan Details'!$C$5</f>
        <v>0.4336456575</v>
      </c>
      <c r="K83" s="61" t="n">
        <f aca="false">INT((A83-1)/12)+1</f>
        <v>7</v>
      </c>
    </row>
    <row r="84" customFormat="false" ht="15" hidden="false" customHeight="false" outlineLevel="0" collapsed="false">
      <c r="A84" s="61" t="n">
        <v>78</v>
      </c>
      <c r="B84" s="62" t="n">
        <f aca="false">IF(C84&gt;0.005,EDATE('Loan Details'!$C$8,A84-1),"")</f>
        <v>48674</v>
      </c>
      <c r="C84" s="63" t="n">
        <f aca="false">H83</f>
        <v>2265417.37</v>
      </c>
      <c r="D84" s="64" t="n">
        <f aca="false">IF(C84&gt;0.005,MIN(IF(G83&gt;0,ROUND(PMT('Loan Details'!$C$17,MAX(1,'Loan Details'!$C$16-A84+1),-C84),0),D83),ROUND(C84*(1+'Loan Details'!$C$17),2)),0)</f>
        <v>23476</v>
      </c>
      <c r="E84" s="63" t="n">
        <f aca="false">IF(C84&gt;0.005,ROUND(C84*'Loan Details'!$C$17,2),0)</f>
        <v>16046.71</v>
      </c>
      <c r="F84" s="63" t="n">
        <f aca="false">D84-E84</f>
        <v>7429.29</v>
      </c>
      <c r="G84" s="65" t="n">
        <f aca="false">IF(C84&gt;0.005,MIN(MAX(0,C84-F84),SUMIF(Prepayments!$D$5:$D$34,A84,Prepayments!$C$5:$C$34)+IF(AND('Loan Details'!$C$9&gt;0,MONTH(B84)='Loan Details'!$C$19,K84&gt;='Loan Details'!$C$11),'Loan Details'!$C$9,0)+'Loan Details'!$C$12),0)</f>
        <v>0</v>
      </c>
      <c r="H84" s="63" t="n">
        <f aca="false">MAX(0,ROUND(C84-F84-G84,2))</f>
        <v>2257988.08</v>
      </c>
      <c r="I84" s="66" t="n">
        <f aca="false">SUM($E$7:E84)</f>
        <v>1719326.08</v>
      </c>
      <c r="J84" s="67" t="n">
        <f aca="false">1-H84/'Loan Details'!$C$5</f>
        <v>0.43550298</v>
      </c>
      <c r="K84" s="61" t="n">
        <f aca="false">INT((A84-1)/12)+1</f>
        <v>7</v>
      </c>
    </row>
    <row r="85" customFormat="false" ht="15" hidden="false" customHeight="false" outlineLevel="0" collapsed="false">
      <c r="A85" s="61" t="n">
        <v>79</v>
      </c>
      <c r="B85" s="62" t="n">
        <f aca="false">IF(C85&gt;0.005,EDATE('Loan Details'!$C$8,A85-1),"")</f>
        <v>48704</v>
      </c>
      <c r="C85" s="63" t="n">
        <f aca="false">H84</f>
        <v>2257988.08</v>
      </c>
      <c r="D85" s="64" t="n">
        <f aca="false">IF(C85&gt;0.005,MIN(IF(G84&gt;0,ROUND(PMT('Loan Details'!$C$17,MAX(1,'Loan Details'!$C$16-A85+1),-C85),0),D84),ROUND(C85*(1+'Loan Details'!$C$17),2)),0)</f>
        <v>23476</v>
      </c>
      <c r="E85" s="63" t="n">
        <f aca="false">IF(C85&gt;0.005,ROUND(C85*'Loan Details'!$C$17,2),0)</f>
        <v>15994.08</v>
      </c>
      <c r="F85" s="63" t="n">
        <f aca="false">D85-E85</f>
        <v>7481.92</v>
      </c>
      <c r="G85" s="65" t="n">
        <f aca="false">IF(C85&gt;0.005,MIN(MAX(0,C85-F85),SUMIF(Prepayments!$D$5:$D$34,A85,Prepayments!$C$5:$C$34)+IF(AND('Loan Details'!$C$9&gt;0,MONTH(B85)='Loan Details'!$C$19,K85&gt;='Loan Details'!$C$11),'Loan Details'!$C$9,0)+'Loan Details'!$C$12),0)</f>
        <v>0</v>
      </c>
      <c r="H85" s="63" t="n">
        <f aca="false">MAX(0,ROUND(C85-F85-G85,2))</f>
        <v>2250506.16</v>
      </c>
      <c r="I85" s="66" t="n">
        <f aca="false">SUM($E$7:E85)</f>
        <v>1735320.16</v>
      </c>
      <c r="J85" s="67" t="n">
        <f aca="false">1-H85/'Loan Details'!$C$5</f>
        <v>0.43737346</v>
      </c>
      <c r="K85" s="61" t="n">
        <f aca="false">INT((A85-1)/12)+1</f>
        <v>7</v>
      </c>
    </row>
    <row r="86" customFormat="false" ht="15" hidden="false" customHeight="false" outlineLevel="0" collapsed="false">
      <c r="A86" s="61" t="n">
        <v>80</v>
      </c>
      <c r="B86" s="62" t="n">
        <f aca="false">IF(C86&gt;0.005,EDATE('Loan Details'!$C$8,A86-1),"")</f>
        <v>48735</v>
      </c>
      <c r="C86" s="63" t="n">
        <f aca="false">H85</f>
        <v>2250506.16</v>
      </c>
      <c r="D86" s="64" t="n">
        <f aca="false">IF(C86&gt;0.005,MIN(IF(G85&gt;0,ROUND(PMT('Loan Details'!$C$17,MAX(1,'Loan Details'!$C$16-A86+1),-C86),0),D85),ROUND(C86*(1+'Loan Details'!$C$17),2)),0)</f>
        <v>23476</v>
      </c>
      <c r="E86" s="63" t="n">
        <f aca="false">IF(C86&gt;0.005,ROUND(C86*'Loan Details'!$C$17,2),0)</f>
        <v>15941.09</v>
      </c>
      <c r="F86" s="63" t="n">
        <f aca="false">D86-E86</f>
        <v>7534.91</v>
      </c>
      <c r="G86" s="65" t="n">
        <f aca="false">IF(C86&gt;0.005,MIN(MAX(0,C86-F86),SUMIF(Prepayments!$D$5:$D$34,A86,Prepayments!$C$5:$C$34)+IF(AND('Loan Details'!$C$9&gt;0,MONTH(B86)='Loan Details'!$C$19,K86&gt;='Loan Details'!$C$11),'Loan Details'!$C$9,0)+'Loan Details'!$C$12),0)</f>
        <v>0</v>
      </c>
      <c r="H86" s="63" t="n">
        <f aca="false">MAX(0,ROUND(C86-F86-G86,2))</f>
        <v>2242971.25</v>
      </c>
      <c r="I86" s="66" t="n">
        <f aca="false">SUM($E$7:E86)</f>
        <v>1751261.25</v>
      </c>
      <c r="J86" s="67" t="n">
        <f aca="false">1-H86/'Loan Details'!$C$5</f>
        <v>0.4392571875</v>
      </c>
      <c r="K86" s="61" t="n">
        <f aca="false">INT((A86-1)/12)+1</f>
        <v>7</v>
      </c>
    </row>
    <row r="87" customFormat="false" ht="15" hidden="false" customHeight="false" outlineLevel="0" collapsed="false">
      <c r="A87" s="61" t="n">
        <v>81</v>
      </c>
      <c r="B87" s="62" t="n">
        <f aca="false">IF(C87&gt;0.005,EDATE('Loan Details'!$C$8,A87-1),"")</f>
        <v>48765</v>
      </c>
      <c r="C87" s="63" t="n">
        <f aca="false">H86</f>
        <v>2242971.25</v>
      </c>
      <c r="D87" s="64" t="n">
        <f aca="false">IF(C87&gt;0.005,MIN(IF(G86&gt;0,ROUND(PMT('Loan Details'!$C$17,MAX(1,'Loan Details'!$C$16-A87+1),-C87),0),D86),ROUND(C87*(1+'Loan Details'!$C$17),2)),0)</f>
        <v>23476</v>
      </c>
      <c r="E87" s="63" t="n">
        <f aca="false">IF(C87&gt;0.005,ROUND(C87*'Loan Details'!$C$17,2),0)</f>
        <v>15887.71</v>
      </c>
      <c r="F87" s="63" t="n">
        <f aca="false">D87-E87</f>
        <v>7588.29</v>
      </c>
      <c r="G87" s="65" t="n">
        <f aca="false">IF(C87&gt;0.005,MIN(MAX(0,C87-F87),SUMIF(Prepayments!$D$5:$D$34,A87,Prepayments!$C$5:$C$34)+IF(AND('Loan Details'!$C$9&gt;0,MONTH(B87)='Loan Details'!$C$19,K87&gt;='Loan Details'!$C$11),'Loan Details'!$C$9,0)+'Loan Details'!$C$12),0)</f>
        <v>0</v>
      </c>
      <c r="H87" s="63" t="n">
        <f aca="false">MAX(0,ROUND(C87-F87-G87,2))</f>
        <v>2235382.96</v>
      </c>
      <c r="I87" s="66" t="n">
        <f aca="false">SUM($E$7:E87)</f>
        <v>1767148.96</v>
      </c>
      <c r="J87" s="67" t="n">
        <f aca="false">1-H87/'Loan Details'!$C$5</f>
        <v>0.44115426</v>
      </c>
      <c r="K87" s="61" t="n">
        <f aca="false">INT((A87-1)/12)+1</f>
        <v>7</v>
      </c>
    </row>
    <row r="88" customFormat="false" ht="15" hidden="false" customHeight="false" outlineLevel="0" collapsed="false">
      <c r="A88" s="61" t="n">
        <v>82</v>
      </c>
      <c r="B88" s="62" t="n">
        <f aca="false">IF(C88&gt;0.005,EDATE('Loan Details'!$C$8,A88-1),"")</f>
        <v>48796</v>
      </c>
      <c r="C88" s="63" t="n">
        <f aca="false">H87</f>
        <v>2235382.96</v>
      </c>
      <c r="D88" s="64" t="n">
        <f aca="false">IF(C88&gt;0.005,MIN(IF(G87&gt;0,ROUND(PMT('Loan Details'!$C$17,MAX(1,'Loan Details'!$C$16-A88+1),-C88),0),D87),ROUND(C88*(1+'Loan Details'!$C$17),2)),0)</f>
        <v>23476</v>
      </c>
      <c r="E88" s="63" t="n">
        <f aca="false">IF(C88&gt;0.005,ROUND(C88*'Loan Details'!$C$17,2),0)</f>
        <v>15833.96</v>
      </c>
      <c r="F88" s="63" t="n">
        <f aca="false">D88-E88</f>
        <v>7642.04</v>
      </c>
      <c r="G88" s="65" t="n">
        <f aca="false">IF(C88&gt;0.005,MIN(MAX(0,C88-F88),SUMIF(Prepayments!$D$5:$D$34,A88,Prepayments!$C$5:$C$34)+IF(AND('Loan Details'!$C$9&gt;0,MONTH(B88)='Loan Details'!$C$19,K88&gt;='Loan Details'!$C$11),'Loan Details'!$C$9,0)+'Loan Details'!$C$12),0)</f>
        <v>0</v>
      </c>
      <c r="H88" s="63" t="n">
        <f aca="false">MAX(0,ROUND(C88-F88-G88,2))</f>
        <v>2227740.92</v>
      </c>
      <c r="I88" s="66" t="n">
        <f aca="false">SUM($E$7:E88)</f>
        <v>1782982.92</v>
      </c>
      <c r="J88" s="67" t="n">
        <f aca="false">1-H88/'Loan Details'!$C$5</f>
        <v>0.44306477</v>
      </c>
      <c r="K88" s="61" t="n">
        <f aca="false">INT((A88-1)/12)+1</f>
        <v>7</v>
      </c>
    </row>
    <row r="89" customFormat="false" ht="15" hidden="false" customHeight="false" outlineLevel="0" collapsed="false">
      <c r="A89" s="61" t="n">
        <v>83</v>
      </c>
      <c r="B89" s="62" t="n">
        <f aca="false">IF(C89&gt;0.005,EDATE('Loan Details'!$C$8,A89-1),"")</f>
        <v>48827</v>
      </c>
      <c r="C89" s="63" t="n">
        <f aca="false">H88</f>
        <v>2227740.92</v>
      </c>
      <c r="D89" s="64" t="n">
        <f aca="false">IF(C89&gt;0.005,MIN(IF(G88&gt;0,ROUND(PMT('Loan Details'!$C$17,MAX(1,'Loan Details'!$C$16-A89+1),-C89),0),D88),ROUND(C89*(1+'Loan Details'!$C$17),2)),0)</f>
        <v>23476</v>
      </c>
      <c r="E89" s="63" t="n">
        <f aca="false">IF(C89&gt;0.005,ROUND(C89*'Loan Details'!$C$17,2),0)</f>
        <v>15779.83</v>
      </c>
      <c r="F89" s="63" t="n">
        <f aca="false">D89-E89</f>
        <v>7696.17</v>
      </c>
      <c r="G89" s="65" t="n">
        <f aca="false">IF(C89&gt;0.005,MIN(MAX(0,C89-F89),SUMIF(Prepayments!$D$5:$D$34,A89,Prepayments!$C$5:$C$34)+IF(AND('Loan Details'!$C$9&gt;0,MONTH(B89)='Loan Details'!$C$19,K89&gt;='Loan Details'!$C$11),'Loan Details'!$C$9,0)+'Loan Details'!$C$12),0)</f>
        <v>0</v>
      </c>
      <c r="H89" s="63" t="n">
        <f aca="false">MAX(0,ROUND(C89-F89-G89,2))</f>
        <v>2220044.75</v>
      </c>
      <c r="I89" s="66" t="n">
        <f aca="false">SUM($E$7:E89)</f>
        <v>1798762.75</v>
      </c>
      <c r="J89" s="67" t="n">
        <f aca="false">1-H89/'Loan Details'!$C$5</f>
        <v>0.4449888125</v>
      </c>
      <c r="K89" s="61" t="n">
        <f aca="false">INT((A89-1)/12)+1</f>
        <v>7</v>
      </c>
    </row>
    <row r="90" customFormat="false" ht="15" hidden="false" customHeight="false" outlineLevel="0" collapsed="false">
      <c r="A90" s="61" t="n">
        <v>84</v>
      </c>
      <c r="B90" s="62" t="n">
        <f aca="false">IF(C90&gt;0.005,EDATE('Loan Details'!$C$8,A90-1),"")</f>
        <v>48857</v>
      </c>
      <c r="C90" s="63" t="n">
        <f aca="false">H89</f>
        <v>2220044.75</v>
      </c>
      <c r="D90" s="64" t="n">
        <f aca="false">IF(C90&gt;0.005,MIN(IF(G89&gt;0,ROUND(PMT('Loan Details'!$C$17,MAX(1,'Loan Details'!$C$16-A90+1),-C90),0),D89),ROUND(C90*(1+'Loan Details'!$C$17),2)),0)</f>
        <v>23476</v>
      </c>
      <c r="E90" s="63" t="n">
        <f aca="false">IF(C90&gt;0.005,ROUND(C90*'Loan Details'!$C$17,2),0)</f>
        <v>15725.32</v>
      </c>
      <c r="F90" s="63" t="n">
        <f aca="false">D90-E90</f>
        <v>7750.68</v>
      </c>
      <c r="G90" s="65" t="n">
        <f aca="false">IF(C90&gt;0.005,MIN(MAX(0,C90-F90),SUMIF(Prepayments!$D$5:$D$34,A90,Prepayments!$C$5:$C$34)+IF(AND('Loan Details'!$C$9&gt;0,MONTH(B90)='Loan Details'!$C$19,K90&gt;='Loan Details'!$C$11),'Loan Details'!$C$9,0)+'Loan Details'!$C$12),0)</f>
        <v>0</v>
      </c>
      <c r="H90" s="63" t="n">
        <f aca="false">MAX(0,ROUND(C90-F90-G90,2))</f>
        <v>2212294.07</v>
      </c>
      <c r="I90" s="66" t="n">
        <f aca="false">SUM($E$7:E90)</f>
        <v>1814488.07</v>
      </c>
      <c r="J90" s="67" t="n">
        <f aca="false">1-H90/'Loan Details'!$C$5</f>
        <v>0.4469264825</v>
      </c>
      <c r="K90" s="61" t="n">
        <f aca="false">INT((A90-1)/12)+1</f>
        <v>7</v>
      </c>
    </row>
    <row r="91" customFormat="false" ht="15" hidden="false" customHeight="false" outlineLevel="0" collapsed="false">
      <c r="A91" s="61" t="n">
        <v>85</v>
      </c>
      <c r="B91" s="62" t="n">
        <f aca="false">IF(C91&gt;0.005,EDATE('Loan Details'!$C$8,A91-1),"")</f>
        <v>48888</v>
      </c>
      <c r="C91" s="63" t="n">
        <f aca="false">H90</f>
        <v>2212294.07</v>
      </c>
      <c r="D91" s="64" t="n">
        <f aca="false">IF(C91&gt;0.005,MIN(IF(G90&gt;0,ROUND(PMT('Loan Details'!$C$17,MAX(1,'Loan Details'!$C$16-A91+1),-C91),0),D90),ROUND(C91*(1+'Loan Details'!$C$17),2)),0)</f>
        <v>23476</v>
      </c>
      <c r="E91" s="63" t="n">
        <f aca="false">IF(C91&gt;0.005,ROUND(C91*'Loan Details'!$C$17,2),0)</f>
        <v>15670.42</v>
      </c>
      <c r="F91" s="63" t="n">
        <f aca="false">D91-E91</f>
        <v>7805.58</v>
      </c>
      <c r="G91" s="65" t="n">
        <f aca="false">IF(C91&gt;0.005,MIN(MAX(0,C91-F91),SUMIF(Prepayments!$D$5:$D$34,A91,Prepayments!$C$5:$C$34)+IF(AND('Loan Details'!$C$9&gt;0,MONTH(B91)='Loan Details'!$C$19,K91&gt;='Loan Details'!$C$11),'Loan Details'!$C$9,0)+'Loan Details'!$C$12),0)</f>
        <v>0</v>
      </c>
      <c r="H91" s="63" t="n">
        <f aca="false">MAX(0,ROUND(C91-F91-G91,2))</f>
        <v>2204488.49</v>
      </c>
      <c r="I91" s="66" t="n">
        <f aca="false">SUM($E$7:E91)</f>
        <v>1830158.49</v>
      </c>
      <c r="J91" s="67" t="n">
        <f aca="false">1-H91/'Loan Details'!$C$5</f>
        <v>0.4488778775</v>
      </c>
      <c r="K91" s="61" t="n">
        <f aca="false">INT((A91-1)/12)+1</f>
        <v>8</v>
      </c>
    </row>
    <row r="92" customFormat="false" ht="15" hidden="false" customHeight="false" outlineLevel="0" collapsed="false">
      <c r="A92" s="61" t="n">
        <v>86</v>
      </c>
      <c r="B92" s="62" t="n">
        <f aca="false">IF(C92&gt;0.005,EDATE('Loan Details'!$C$8,A92-1),"")</f>
        <v>48918</v>
      </c>
      <c r="C92" s="63" t="n">
        <f aca="false">H91</f>
        <v>2204488.49</v>
      </c>
      <c r="D92" s="64" t="n">
        <f aca="false">IF(C92&gt;0.005,MIN(IF(G91&gt;0,ROUND(PMT('Loan Details'!$C$17,MAX(1,'Loan Details'!$C$16-A92+1),-C92),0),D91),ROUND(C92*(1+'Loan Details'!$C$17),2)),0)</f>
        <v>23476</v>
      </c>
      <c r="E92" s="63" t="n">
        <f aca="false">IF(C92&gt;0.005,ROUND(C92*'Loan Details'!$C$17,2),0)</f>
        <v>15615.13</v>
      </c>
      <c r="F92" s="63" t="n">
        <f aca="false">D92-E92</f>
        <v>7860.87</v>
      </c>
      <c r="G92" s="65" t="n">
        <f aca="false">IF(C92&gt;0.005,MIN(MAX(0,C92-F92),SUMIF(Prepayments!$D$5:$D$34,A92,Prepayments!$C$5:$C$34)+IF(AND('Loan Details'!$C$9&gt;0,MONTH(B92)='Loan Details'!$C$19,K92&gt;='Loan Details'!$C$11),'Loan Details'!$C$9,0)+'Loan Details'!$C$12),0)</f>
        <v>0</v>
      </c>
      <c r="H92" s="63" t="n">
        <f aca="false">MAX(0,ROUND(C92-F92-G92,2))</f>
        <v>2196627.62</v>
      </c>
      <c r="I92" s="66" t="n">
        <f aca="false">SUM($E$7:E92)</f>
        <v>1845773.62</v>
      </c>
      <c r="J92" s="67" t="n">
        <f aca="false">1-H92/'Loan Details'!$C$5</f>
        <v>0.450843095</v>
      </c>
      <c r="K92" s="61" t="n">
        <f aca="false">INT((A92-1)/12)+1</f>
        <v>8</v>
      </c>
    </row>
    <row r="93" customFormat="false" ht="15" hidden="false" customHeight="false" outlineLevel="0" collapsed="false">
      <c r="A93" s="61" t="n">
        <v>87</v>
      </c>
      <c r="B93" s="62" t="n">
        <f aca="false">IF(C93&gt;0.005,EDATE('Loan Details'!$C$8,A93-1),"")</f>
        <v>48949</v>
      </c>
      <c r="C93" s="63" t="n">
        <f aca="false">H92</f>
        <v>2196627.62</v>
      </c>
      <c r="D93" s="64" t="n">
        <f aca="false">IF(C93&gt;0.005,MIN(IF(G92&gt;0,ROUND(PMT('Loan Details'!$C$17,MAX(1,'Loan Details'!$C$16-A93+1),-C93),0),D92),ROUND(C93*(1+'Loan Details'!$C$17),2)),0)</f>
        <v>23476</v>
      </c>
      <c r="E93" s="63" t="n">
        <f aca="false">IF(C93&gt;0.005,ROUND(C93*'Loan Details'!$C$17,2),0)</f>
        <v>15559.45</v>
      </c>
      <c r="F93" s="63" t="n">
        <f aca="false">D93-E93</f>
        <v>7916.55</v>
      </c>
      <c r="G93" s="65" t="n">
        <f aca="false">IF(C93&gt;0.005,MIN(MAX(0,C93-F93),SUMIF(Prepayments!$D$5:$D$34,A93,Prepayments!$C$5:$C$34)+IF(AND('Loan Details'!$C$9&gt;0,MONTH(B93)='Loan Details'!$C$19,K93&gt;='Loan Details'!$C$11),'Loan Details'!$C$9,0)+'Loan Details'!$C$12),0)</f>
        <v>0</v>
      </c>
      <c r="H93" s="63" t="n">
        <f aca="false">MAX(0,ROUND(C93-F93-G93,2))</f>
        <v>2188711.07</v>
      </c>
      <c r="I93" s="66" t="n">
        <f aca="false">SUM($E$7:E93)</f>
        <v>1861333.07</v>
      </c>
      <c r="J93" s="67" t="n">
        <f aca="false">1-H93/'Loan Details'!$C$5</f>
        <v>0.4528222325</v>
      </c>
      <c r="K93" s="61" t="n">
        <f aca="false">INT((A93-1)/12)+1</f>
        <v>8</v>
      </c>
    </row>
    <row r="94" customFormat="false" ht="15" hidden="false" customHeight="false" outlineLevel="0" collapsed="false">
      <c r="A94" s="61" t="n">
        <v>88</v>
      </c>
      <c r="B94" s="62" t="n">
        <f aca="false">IF(C94&gt;0.005,EDATE('Loan Details'!$C$8,A94-1),"")</f>
        <v>48980</v>
      </c>
      <c r="C94" s="63" t="n">
        <f aca="false">H93</f>
        <v>2188711.07</v>
      </c>
      <c r="D94" s="64" t="n">
        <f aca="false">IF(C94&gt;0.005,MIN(IF(G93&gt;0,ROUND(PMT('Loan Details'!$C$17,MAX(1,'Loan Details'!$C$16-A94+1),-C94),0),D93),ROUND(C94*(1+'Loan Details'!$C$17),2)),0)</f>
        <v>23476</v>
      </c>
      <c r="E94" s="63" t="n">
        <f aca="false">IF(C94&gt;0.005,ROUND(C94*'Loan Details'!$C$17,2),0)</f>
        <v>15503.37</v>
      </c>
      <c r="F94" s="63" t="n">
        <f aca="false">D94-E94</f>
        <v>7972.63</v>
      </c>
      <c r="G94" s="65" t="n">
        <f aca="false">IF(C94&gt;0.005,MIN(MAX(0,C94-F94),SUMIF(Prepayments!$D$5:$D$34,A94,Prepayments!$C$5:$C$34)+IF(AND('Loan Details'!$C$9&gt;0,MONTH(B94)='Loan Details'!$C$19,K94&gt;='Loan Details'!$C$11),'Loan Details'!$C$9,0)+'Loan Details'!$C$12),0)</f>
        <v>0</v>
      </c>
      <c r="H94" s="63" t="n">
        <f aca="false">MAX(0,ROUND(C94-F94-G94,2))</f>
        <v>2180738.44</v>
      </c>
      <c r="I94" s="66" t="n">
        <f aca="false">SUM($E$7:E94)</f>
        <v>1876836.44</v>
      </c>
      <c r="J94" s="67" t="n">
        <f aca="false">1-H94/'Loan Details'!$C$5</f>
        <v>0.45481539</v>
      </c>
      <c r="K94" s="61" t="n">
        <f aca="false">INT((A94-1)/12)+1</f>
        <v>8</v>
      </c>
    </row>
    <row r="95" customFormat="false" ht="15" hidden="false" customHeight="false" outlineLevel="0" collapsed="false">
      <c r="A95" s="61" t="n">
        <v>89</v>
      </c>
      <c r="B95" s="62" t="n">
        <f aca="false">IF(C95&gt;0.005,EDATE('Loan Details'!$C$8,A95-1),"")</f>
        <v>49008</v>
      </c>
      <c r="C95" s="63" t="n">
        <f aca="false">H94</f>
        <v>2180738.44</v>
      </c>
      <c r="D95" s="64" t="n">
        <f aca="false">IF(C95&gt;0.005,MIN(IF(G94&gt;0,ROUND(PMT('Loan Details'!$C$17,MAX(1,'Loan Details'!$C$16-A95+1),-C95),0),D94),ROUND(C95*(1+'Loan Details'!$C$17),2)),0)</f>
        <v>23476</v>
      </c>
      <c r="E95" s="63" t="n">
        <f aca="false">IF(C95&gt;0.005,ROUND(C95*'Loan Details'!$C$17,2),0)</f>
        <v>15446.9</v>
      </c>
      <c r="F95" s="63" t="n">
        <f aca="false">D95-E95</f>
        <v>8029.1</v>
      </c>
      <c r="G95" s="65" t="n">
        <f aca="false">IF(C95&gt;0.005,MIN(MAX(0,C95-F95),SUMIF(Prepayments!$D$5:$D$34,A95,Prepayments!$C$5:$C$34)+IF(AND('Loan Details'!$C$9&gt;0,MONTH(B95)='Loan Details'!$C$19,K95&gt;='Loan Details'!$C$11),'Loan Details'!$C$9,0)+'Loan Details'!$C$12),0)</f>
        <v>100000</v>
      </c>
      <c r="H95" s="63" t="n">
        <f aca="false">MAX(0,ROUND(C95-F95-G95,2))</f>
        <v>2072709.34</v>
      </c>
      <c r="I95" s="66" t="n">
        <f aca="false">SUM($E$7:E95)</f>
        <v>1892283.34</v>
      </c>
      <c r="J95" s="67" t="n">
        <f aca="false">1-H95/'Loan Details'!$C$5</f>
        <v>0.481822665</v>
      </c>
      <c r="K95" s="61" t="n">
        <f aca="false">INT((A95-1)/12)+1</f>
        <v>8</v>
      </c>
    </row>
    <row r="96" customFormat="false" ht="15" hidden="false" customHeight="false" outlineLevel="0" collapsed="false">
      <c r="A96" s="61" t="n">
        <v>90</v>
      </c>
      <c r="B96" s="62" t="n">
        <f aca="false">IF(C96&gt;0.005,EDATE('Loan Details'!$C$8,A96-1),"")</f>
        <v>49039</v>
      </c>
      <c r="C96" s="63" t="n">
        <f aca="false">H95</f>
        <v>2072709.34</v>
      </c>
      <c r="D96" s="64" t="n">
        <f aca="false">IF(C96&gt;0.005,MIN(IF(G95&gt;0,ROUND(PMT('Loan Details'!$C$17,MAX(1,'Loan Details'!$C$16-A96+1),-C96),0),D95),ROUND(C96*(1+'Loan Details'!$C$17),2)),0)</f>
        <v>22396</v>
      </c>
      <c r="E96" s="63" t="n">
        <f aca="false">IF(C96&gt;0.005,ROUND(C96*'Loan Details'!$C$17,2),0)</f>
        <v>14681.69</v>
      </c>
      <c r="F96" s="63" t="n">
        <f aca="false">D96-E96</f>
        <v>7714.31</v>
      </c>
      <c r="G96" s="65" t="n">
        <f aca="false">IF(C96&gt;0.005,MIN(MAX(0,C96-F96),SUMIF(Prepayments!$D$5:$D$34,A96,Prepayments!$C$5:$C$34)+IF(AND('Loan Details'!$C$9&gt;0,MONTH(B96)='Loan Details'!$C$19,K96&gt;='Loan Details'!$C$11),'Loan Details'!$C$9,0)+'Loan Details'!$C$12),0)</f>
        <v>0</v>
      </c>
      <c r="H96" s="63" t="n">
        <f aca="false">MAX(0,ROUND(C96-F96-G96,2))</f>
        <v>2064995.03</v>
      </c>
      <c r="I96" s="66" t="n">
        <f aca="false">SUM($E$7:E96)</f>
        <v>1906965.03</v>
      </c>
      <c r="J96" s="67" t="n">
        <f aca="false">1-H96/'Loan Details'!$C$5</f>
        <v>0.4837512425</v>
      </c>
      <c r="K96" s="61" t="n">
        <f aca="false">INT((A96-1)/12)+1</f>
        <v>8</v>
      </c>
    </row>
    <row r="97" customFormat="false" ht="15" hidden="false" customHeight="false" outlineLevel="0" collapsed="false">
      <c r="A97" s="61" t="n">
        <v>91</v>
      </c>
      <c r="B97" s="62" t="n">
        <f aca="false">IF(C97&gt;0.005,EDATE('Loan Details'!$C$8,A97-1),"")</f>
        <v>49069</v>
      </c>
      <c r="C97" s="63" t="n">
        <f aca="false">H96</f>
        <v>2064995.03</v>
      </c>
      <c r="D97" s="64" t="n">
        <f aca="false">IF(C97&gt;0.005,MIN(IF(G96&gt;0,ROUND(PMT('Loan Details'!$C$17,MAX(1,'Loan Details'!$C$16-A97+1),-C97),0),D96),ROUND(C97*(1+'Loan Details'!$C$17),2)),0)</f>
        <v>22396</v>
      </c>
      <c r="E97" s="63" t="n">
        <f aca="false">IF(C97&gt;0.005,ROUND(C97*'Loan Details'!$C$17,2),0)</f>
        <v>14627.05</v>
      </c>
      <c r="F97" s="63" t="n">
        <f aca="false">D97-E97</f>
        <v>7768.95</v>
      </c>
      <c r="G97" s="65" t="n">
        <f aca="false">IF(C97&gt;0.005,MIN(MAX(0,C97-F97),SUMIF(Prepayments!$D$5:$D$34,A97,Prepayments!$C$5:$C$34)+IF(AND('Loan Details'!$C$9&gt;0,MONTH(B97)='Loan Details'!$C$19,K97&gt;='Loan Details'!$C$11),'Loan Details'!$C$9,0)+'Loan Details'!$C$12),0)</f>
        <v>0</v>
      </c>
      <c r="H97" s="63" t="n">
        <f aca="false">MAX(0,ROUND(C97-F97-G97,2))</f>
        <v>2057226.08</v>
      </c>
      <c r="I97" s="66" t="n">
        <f aca="false">SUM($E$7:E97)</f>
        <v>1921592.08</v>
      </c>
      <c r="J97" s="67" t="n">
        <f aca="false">1-H97/'Loan Details'!$C$5</f>
        <v>0.48569348</v>
      </c>
      <c r="K97" s="61" t="n">
        <f aca="false">INT((A97-1)/12)+1</f>
        <v>8</v>
      </c>
    </row>
    <row r="98" customFormat="false" ht="15" hidden="false" customHeight="false" outlineLevel="0" collapsed="false">
      <c r="A98" s="61" t="n">
        <v>92</v>
      </c>
      <c r="B98" s="62" t="n">
        <f aca="false">IF(C98&gt;0.005,EDATE('Loan Details'!$C$8,A98-1),"")</f>
        <v>49100</v>
      </c>
      <c r="C98" s="63" t="n">
        <f aca="false">H97</f>
        <v>2057226.08</v>
      </c>
      <c r="D98" s="64" t="n">
        <f aca="false">IF(C98&gt;0.005,MIN(IF(G97&gt;0,ROUND(PMT('Loan Details'!$C$17,MAX(1,'Loan Details'!$C$16-A98+1),-C98),0),D97),ROUND(C98*(1+'Loan Details'!$C$17),2)),0)</f>
        <v>22396</v>
      </c>
      <c r="E98" s="63" t="n">
        <f aca="false">IF(C98&gt;0.005,ROUND(C98*'Loan Details'!$C$17,2),0)</f>
        <v>14572.02</v>
      </c>
      <c r="F98" s="63" t="n">
        <f aca="false">D98-E98</f>
        <v>7823.98</v>
      </c>
      <c r="G98" s="65" t="n">
        <f aca="false">IF(C98&gt;0.005,MIN(MAX(0,C98-F98),SUMIF(Prepayments!$D$5:$D$34,A98,Prepayments!$C$5:$C$34)+IF(AND('Loan Details'!$C$9&gt;0,MONTH(B98)='Loan Details'!$C$19,K98&gt;='Loan Details'!$C$11),'Loan Details'!$C$9,0)+'Loan Details'!$C$12),0)</f>
        <v>0</v>
      </c>
      <c r="H98" s="63" t="n">
        <f aca="false">MAX(0,ROUND(C98-F98-G98,2))</f>
        <v>2049402.1</v>
      </c>
      <c r="I98" s="66" t="n">
        <f aca="false">SUM($E$7:E98)</f>
        <v>1936164.1</v>
      </c>
      <c r="J98" s="67" t="n">
        <f aca="false">1-H98/'Loan Details'!$C$5</f>
        <v>0.487649475</v>
      </c>
      <c r="K98" s="61" t="n">
        <f aca="false">INT((A98-1)/12)+1</f>
        <v>8</v>
      </c>
    </row>
    <row r="99" customFormat="false" ht="15" hidden="false" customHeight="false" outlineLevel="0" collapsed="false">
      <c r="A99" s="61" t="n">
        <v>93</v>
      </c>
      <c r="B99" s="62" t="n">
        <f aca="false">IF(C99&gt;0.005,EDATE('Loan Details'!$C$8,A99-1),"")</f>
        <v>49130</v>
      </c>
      <c r="C99" s="63" t="n">
        <f aca="false">H98</f>
        <v>2049402.1</v>
      </c>
      <c r="D99" s="64" t="n">
        <f aca="false">IF(C99&gt;0.005,MIN(IF(G98&gt;0,ROUND(PMT('Loan Details'!$C$17,MAX(1,'Loan Details'!$C$16-A99+1),-C99),0),D98),ROUND(C99*(1+'Loan Details'!$C$17),2)),0)</f>
        <v>22396</v>
      </c>
      <c r="E99" s="63" t="n">
        <f aca="false">IF(C99&gt;0.005,ROUND(C99*'Loan Details'!$C$17,2),0)</f>
        <v>14516.6</v>
      </c>
      <c r="F99" s="63" t="n">
        <f aca="false">D99-E99</f>
        <v>7879.4</v>
      </c>
      <c r="G99" s="65" t="n">
        <f aca="false">IF(C99&gt;0.005,MIN(MAX(0,C99-F99),SUMIF(Prepayments!$D$5:$D$34,A99,Prepayments!$C$5:$C$34)+IF(AND('Loan Details'!$C$9&gt;0,MONTH(B99)='Loan Details'!$C$19,K99&gt;='Loan Details'!$C$11),'Loan Details'!$C$9,0)+'Loan Details'!$C$12),0)</f>
        <v>0</v>
      </c>
      <c r="H99" s="63" t="n">
        <f aca="false">MAX(0,ROUND(C99-F99-G99,2))</f>
        <v>2041522.7</v>
      </c>
      <c r="I99" s="66" t="n">
        <f aca="false">SUM($E$7:E99)</f>
        <v>1950680.7</v>
      </c>
      <c r="J99" s="67" t="n">
        <f aca="false">1-H99/'Loan Details'!$C$5</f>
        <v>0.489619325</v>
      </c>
      <c r="K99" s="61" t="n">
        <f aca="false">INT((A99-1)/12)+1</f>
        <v>8</v>
      </c>
    </row>
    <row r="100" customFormat="false" ht="15" hidden="false" customHeight="false" outlineLevel="0" collapsed="false">
      <c r="A100" s="61" t="n">
        <v>94</v>
      </c>
      <c r="B100" s="62" t="n">
        <f aca="false">IF(C100&gt;0.005,EDATE('Loan Details'!$C$8,A100-1),"")</f>
        <v>49161</v>
      </c>
      <c r="C100" s="63" t="n">
        <f aca="false">H99</f>
        <v>2041522.7</v>
      </c>
      <c r="D100" s="64" t="n">
        <f aca="false">IF(C100&gt;0.005,MIN(IF(G99&gt;0,ROUND(PMT('Loan Details'!$C$17,MAX(1,'Loan Details'!$C$16-A100+1),-C100),0),D99),ROUND(C100*(1+'Loan Details'!$C$17),2)),0)</f>
        <v>22396</v>
      </c>
      <c r="E100" s="63" t="n">
        <f aca="false">IF(C100&gt;0.005,ROUND(C100*'Loan Details'!$C$17,2),0)</f>
        <v>14460.79</v>
      </c>
      <c r="F100" s="63" t="n">
        <f aca="false">D100-E100</f>
        <v>7935.21</v>
      </c>
      <c r="G100" s="65" t="n">
        <f aca="false">IF(C100&gt;0.005,MIN(MAX(0,C100-F100),SUMIF(Prepayments!$D$5:$D$34,A100,Prepayments!$C$5:$C$34)+IF(AND('Loan Details'!$C$9&gt;0,MONTH(B100)='Loan Details'!$C$19,K100&gt;='Loan Details'!$C$11),'Loan Details'!$C$9,0)+'Loan Details'!$C$12),0)</f>
        <v>0</v>
      </c>
      <c r="H100" s="63" t="n">
        <f aca="false">MAX(0,ROUND(C100-F100-G100,2))</f>
        <v>2033587.49</v>
      </c>
      <c r="I100" s="66" t="n">
        <f aca="false">SUM($E$7:E100)</f>
        <v>1965141.49</v>
      </c>
      <c r="J100" s="67" t="n">
        <f aca="false">1-H100/'Loan Details'!$C$5</f>
        <v>0.4916031275</v>
      </c>
      <c r="K100" s="61" t="n">
        <f aca="false">INT((A100-1)/12)+1</f>
        <v>8</v>
      </c>
    </row>
    <row r="101" customFormat="false" ht="15" hidden="false" customHeight="false" outlineLevel="0" collapsed="false">
      <c r="A101" s="61" t="n">
        <v>95</v>
      </c>
      <c r="B101" s="62" t="n">
        <f aca="false">IF(C101&gt;0.005,EDATE('Loan Details'!$C$8,A101-1),"")</f>
        <v>49192</v>
      </c>
      <c r="C101" s="63" t="n">
        <f aca="false">H100</f>
        <v>2033587.49</v>
      </c>
      <c r="D101" s="64" t="n">
        <f aca="false">IF(C101&gt;0.005,MIN(IF(G100&gt;0,ROUND(PMT('Loan Details'!$C$17,MAX(1,'Loan Details'!$C$16-A101+1),-C101),0),D100),ROUND(C101*(1+'Loan Details'!$C$17),2)),0)</f>
        <v>22396</v>
      </c>
      <c r="E101" s="63" t="n">
        <f aca="false">IF(C101&gt;0.005,ROUND(C101*'Loan Details'!$C$17,2),0)</f>
        <v>14404.58</v>
      </c>
      <c r="F101" s="63" t="n">
        <f aca="false">D101-E101</f>
        <v>7991.42</v>
      </c>
      <c r="G101" s="65" t="n">
        <f aca="false">IF(C101&gt;0.005,MIN(MAX(0,C101-F101),SUMIF(Prepayments!$D$5:$D$34,A101,Prepayments!$C$5:$C$34)+IF(AND('Loan Details'!$C$9&gt;0,MONTH(B101)='Loan Details'!$C$19,K101&gt;='Loan Details'!$C$11),'Loan Details'!$C$9,0)+'Loan Details'!$C$12),0)</f>
        <v>0</v>
      </c>
      <c r="H101" s="63" t="n">
        <f aca="false">MAX(0,ROUND(C101-F101-G101,2))</f>
        <v>2025596.07</v>
      </c>
      <c r="I101" s="66" t="n">
        <f aca="false">SUM($E$7:E101)</f>
        <v>1979546.07</v>
      </c>
      <c r="J101" s="67" t="n">
        <f aca="false">1-H101/'Loan Details'!$C$5</f>
        <v>0.4936009825</v>
      </c>
      <c r="K101" s="61" t="n">
        <f aca="false">INT((A101-1)/12)+1</f>
        <v>8</v>
      </c>
    </row>
    <row r="102" customFormat="false" ht="15" hidden="false" customHeight="false" outlineLevel="0" collapsed="false">
      <c r="A102" s="61" t="n">
        <v>96</v>
      </c>
      <c r="B102" s="62" t="n">
        <f aca="false">IF(C102&gt;0.005,EDATE('Loan Details'!$C$8,A102-1),"")</f>
        <v>49222</v>
      </c>
      <c r="C102" s="63" t="n">
        <f aca="false">H101</f>
        <v>2025596.07</v>
      </c>
      <c r="D102" s="64" t="n">
        <f aca="false">IF(C102&gt;0.005,MIN(IF(G101&gt;0,ROUND(PMT('Loan Details'!$C$17,MAX(1,'Loan Details'!$C$16-A102+1),-C102),0),D101),ROUND(C102*(1+'Loan Details'!$C$17),2)),0)</f>
        <v>22396</v>
      </c>
      <c r="E102" s="63" t="n">
        <f aca="false">IF(C102&gt;0.005,ROUND(C102*'Loan Details'!$C$17,2),0)</f>
        <v>14347.97</v>
      </c>
      <c r="F102" s="63" t="n">
        <f aca="false">D102-E102</f>
        <v>8048.03</v>
      </c>
      <c r="G102" s="65" t="n">
        <f aca="false">IF(C102&gt;0.005,MIN(MAX(0,C102-F102),SUMIF(Prepayments!$D$5:$D$34,A102,Prepayments!$C$5:$C$34)+IF(AND('Loan Details'!$C$9&gt;0,MONTH(B102)='Loan Details'!$C$19,K102&gt;='Loan Details'!$C$11),'Loan Details'!$C$9,0)+'Loan Details'!$C$12),0)</f>
        <v>0</v>
      </c>
      <c r="H102" s="63" t="n">
        <f aca="false">MAX(0,ROUND(C102-F102-G102,2))</f>
        <v>2017548.04</v>
      </c>
      <c r="I102" s="66" t="n">
        <f aca="false">SUM($E$7:E102)</f>
        <v>1993894.04</v>
      </c>
      <c r="J102" s="67" t="n">
        <f aca="false">1-H102/'Loan Details'!$C$5</f>
        <v>0.49561299</v>
      </c>
      <c r="K102" s="61" t="n">
        <f aca="false">INT((A102-1)/12)+1</f>
        <v>8</v>
      </c>
    </row>
    <row r="103" customFormat="false" ht="15" hidden="false" customHeight="false" outlineLevel="0" collapsed="false">
      <c r="A103" s="61" t="n">
        <v>97</v>
      </c>
      <c r="B103" s="62" t="n">
        <f aca="false">IF(C103&gt;0.005,EDATE('Loan Details'!$C$8,A103-1),"")</f>
        <v>49253</v>
      </c>
      <c r="C103" s="63" t="n">
        <f aca="false">H102</f>
        <v>2017548.04</v>
      </c>
      <c r="D103" s="64" t="n">
        <f aca="false">IF(C103&gt;0.005,MIN(IF(G102&gt;0,ROUND(PMT('Loan Details'!$C$17,MAX(1,'Loan Details'!$C$16-A103+1),-C103),0),D102),ROUND(C103*(1+'Loan Details'!$C$17),2)),0)</f>
        <v>22396</v>
      </c>
      <c r="E103" s="63" t="n">
        <f aca="false">IF(C103&gt;0.005,ROUND(C103*'Loan Details'!$C$17,2),0)</f>
        <v>14290.97</v>
      </c>
      <c r="F103" s="63" t="n">
        <f aca="false">D103-E103</f>
        <v>8105.03</v>
      </c>
      <c r="G103" s="65" t="n">
        <f aca="false">IF(C103&gt;0.005,MIN(MAX(0,C103-F103),SUMIF(Prepayments!$D$5:$D$34,A103,Prepayments!$C$5:$C$34)+IF(AND('Loan Details'!$C$9&gt;0,MONTH(B103)='Loan Details'!$C$19,K103&gt;='Loan Details'!$C$11),'Loan Details'!$C$9,0)+'Loan Details'!$C$12),0)</f>
        <v>0</v>
      </c>
      <c r="H103" s="63" t="n">
        <f aca="false">MAX(0,ROUND(C103-F103-G103,2))</f>
        <v>2009443.01</v>
      </c>
      <c r="I103" s="66" t="n">
        <f aca="false">SUM($E$7:E103)</f>
        <v>2008185.01</v>
      </c>
      <c r="J103" s="67" t="n">
        <f aca="false">1-H103/'Loan Details'!$C$5</f>
        <v>0.4976392475</v>
      </c>
      <c r="K103" s="61" t="n">
        <f aca="false">INT((A103-1)/12)+1</f>
        <v>9</v>
      </c>
    </row>
    <row r="104" customFormat="false" ht="15" hidden="false" customHeight="false" outlineLevel="0" collapsed="false">
      <c r="A104" s="61" t="n">
        <v>98</v>
      </c>
      <c r="B104" s="62" t="n">
        <f aca="false">IF(C104&gt;0.005,EDATE('Loan Details'!$C$8,A104-1),"")</f>
        <v>49283</v>
      </c>
      <c r="C104" s="63" t="n">
        <f aca="false">H103</f>
        <v>2009443.01</v>
      </c>
      <c r="D104" s="64" t="n">
        <f aca="false">IF(C104&gt;0.005,MIN(IF(G103&gt;0,ROUND(PMT('Loan Details'!$C$17,MAX(1,'Loan Details'!$C$16-A104+1),-C104),0),D103),ROUND(C104*(1+'Loan Details'!$C$17),2)),0)</f>
        <v>22396</v>
      </c>
      <c r="E104" s="63" t="n">
        <f aca="false">IF(C104&gt;0.005,ROUND(C104*'Loan Details'!$C$17,2),0)</f>
        <v>14233.55</v>
      </c>
      <c r="F104" s="63" t="n">
        <f aca="false">D104-E104</f>
        <v>8162.45</v>
      </c>
      <c r="G104" s="65" t="n">
        <f aca="false">IF(C104&gt;0.005,MIN(MAX(0,C104-F104),SUMIF(Prepayments!$D$5:$D$34,A104,Prepayments!$C$5:$C$34)+IF(AND('Loan Details'!$C$9&gt;0,MONTH(B104)='Loan Details'!$C$19,K104&gt;='Loan Details'!$C$11),'Loan Details'!$C$9,0)+'Loan Details'!$C$12),0)</f>
        <v>0</v>
      </c>
      <c r="H104" s="63" t="n">
        <f aca="false">MAX(0,ROUND(C104-F104-G104,2))</f>
        <v>2001280.56</v>
      </c>
      <c r="I104" s="66" t="n">
        <f aca="false">SUM($E$7:E104)</f>
        <v>2022418.56</v>
      </c>
      <c r="J104" s="67" t="n">
        <f aca="false">1-H104/'Loan Details'!$C$5</f>
        <v>0.49967986</v>
      </c>
      <c r="K104" s="61" t="n">
        <f aca="false">INT((A104-1)/12)+1</f>
        <v>9</v>
      </c>
    </row>
    <row r="105" customFormat="false" ht="15" hidden="false" customHeight="false" outlineLevel="0" collapsed="false">
      <c r="A105" s="61" t="n">
        <v>99</v>
      </c>
      <c r="B105" s="62" t="n">
        <f aca="false">IF(C105&gt;0.005,EDATE('Loan Details'!$C$8,A105-1),"")</f>
        <v>49314</v>
      </c>
      <c r="C105" s="63" t="n">
        <f aca="false">H104</f>
        <v>2001280.56</v>
      </c>
      <c r="D105" s="64" t="n">
        <f aca="false">IF(C105&gt;0.005,MIN(IF(G104&gt;0,ROUND(PMT('Loan Details'!$C$17,MAX(1,'Loan Details'!$C$16-A105+1),-C105),0),D104),ROUND(C105*(1+'Loan Details'!$C$17),2)),0)</f>
        <v>22396</v>
      </c>
      <c r="E105" s="63" t="n">
        <f aca="false">IF(C105&gt;0.005,ROUND(C105*'Loan Details'!$C$17,2),0)</f>
        <v>14175.74</v>
      </c>
      <c r="F105" s="63" t="n">
        <f aca="false">D105-E105</f>
        <v>8220.26</v>
      </c>
      <c r="G105" s="65" t="n">
        <f aca="false">IF(C105&gt;0.005,MIN(MAX(0,C105-F105),SUMIF(Prepayments!$D$5:$D$34,A105,Prepayments!$C$5:$C$34)+IF(AND('Loan Details'!$C$9&gt;0,MONTH(B105)='Loan Details'!$C$19,K105&gt;='Loan Details'!$C$11),'Loan Details'!$C$9,0)+'Loan Details'!$C$12),0)</f>
        <v>0</v>
      </c>
      <c r="H105" s="63" t="n">
        <f aca="false">MAX(0,ROUND(C105-F105-G105,2))</f>
        <v>1993060.3</v>
      </c>
      <c r="I105" s="66" t="n">
        <f aca="false">SUM($E$7:E105)</f>
        <v>2036594.3</v>
      </c>
      <c r="J105" s="67" t="n">
        <f aca="false">1-H105/'Loan Details'!$C$5</f>
        <v>0.501734925</v>
      </c>
      <c r="K105" s="61" t="n">
        <f aca="false">INT((A105-1)/12)+1</f>
        <v>9</v>
      </c>
    </row>
    <row r="106" customFormat="false" ht="15" hidden="false" customHeight="false" outlineLevel="0" collapsed="false">
      <c r="A106" s="61" t="n">
        <v>100</v>
      </c>
      <c r="B106" s="62" t="n">
        <f aca="false">IF(C106&gt;0.005,EDATE('Loan Details'!$C$8,A106-1),"")</f>
        <v>49345</v>
      </c>
      <c r="C106" s="63" t="n">
        <f aca="false">H105</f>
        <v>1993060.3</v>
      </c>
      <c r="D106" s="64" t="n">
        <f aca="false">IF(C106&gt;0.005,MIN(IF(G105&gt;0,ROUND(PMT('Loan Details'!$C$17,MAX(1,'Loan Details'!$C$16-A106+1),-C106),0),D105),ROUND(C106*(1+'Loan Details'!$C$17),2)),0)</f>
        <v>22396</v>
      </c>
      <c r="E106" s="63" t="n">
        <f aca="false">IF(C106&gt;0.005,ROUND(C106*'Loan Details'!$C$17,2),0)</f>
        <v>14117.51</v>
      </c>
      <c r="F106" s="63" t="n">
        <f aca="false">D106-E106</f>
        <v>8278.49</v>
      </c>
      <c r="G106" s="65" t="n">
        <f aca="false">IF(C106&gt;0.005,MIN(MAX(0,C106-F106),SUMIF(Prepayments!$D$5:$D$34,A106,Prepayments!$C$5:$C$34)+IF(AND('Loan Details'!$C$9&gt;0,MONTH(B106)='Loan Details'!$C$19,K106&gt;='Loan Details'!$C$11),'Loan Details'!$C$9,0)+'Loan Details'!$C$12),0)</f>
        <v>0</v>
      </c>
      <c r="H106" s="63" t="n">
        <f aca="false">MAX(0,ROUND(C106-F106-G106,2))</f>
        <v>1984781.81</v>
      </c>
      <c r="I106" s="66" t="n">
        <f aca="false">SUM($E$7:E106)</f>
        <v>2050711.81</v>
      </c>
      <c r="J106" s="67" t="n">
        <f aca="false">1-H106/'Loan Details'!$C$5</f>
        <v>0.5038045475</v>
      </c>
      <c r="K106" s="61" t="n">
        <f aca="false">INT((A106-1)/12)+1</f>
        <v>9</v>
      </c>
    </row>
    <row r="107" customFormat="false" ht="15" hidden="false" customHeight="false" outlineLevel="0" collapsed="false">
      <c r="A107" s="61" t="n">
        <v>101</v>
      </c>
      <c r="B107" s="62" t="n">
        <f aca="false">IF(C107&gt;0.005,EDATE('Loan Details'!$C$8,A107-1),"")</f>
        <v>49373</v>
      </c>
      <c r="C107" s="63" t="n">
        <f aca="false">H106</f>
        <v>1984781.81</v>
      </c>
      <c r="D107" s="64" t="n">
        <f aca="false">IF(C107&gt;0.005,MIN(IF(G106&gt;0,ROUND(PMT('Loan Details'!$C$17,MAX(1,'Loan Details'!$C$16-A107+1),-C107),0),D106),ROUND(C107*(1+'Loan Details'!$C$17),2)),0)</f>
        <v>22396</v>
      </c>
      <c r="E107" s="63" t="n">
        <f aca="false">IF(C107&gt;0.005,ROUND(C107*'Loan Details'!$C$17,2),0)</f>
        <v>14058.87</v>
      </c>
      <c r="F107" s="63" t="n">
        <f aca="false">D107-E107</f>
        <v>8337.13</v>
      </c>
      <c r="G107" s="65" t="n">
        <f aca="false">IF(C107&gt;0.005,MIN(MAX(0,C107-F107),SUMIF(Prepayments!$D$5:$D$34,A107,Prepayments!$C$5:$C$34)+IF(AND('Loan Details'!$C$9&gt;0,MONTH(B107)='Loan Details'!$C$19,K107&gt;='Loan Details'!$C$11),'Loan Details'!$C$9,0)+'Loan Details'!$C$12),0)</f>
        <v>100000</v>
      </c>
      <c r="H107" s="63" t="n">
        <f aca="false">MAX(0,ROUND(C107-F107-G107,2))</f>
        <v>1876444.68</v>
      </c>
      <c r="I107" s="66" t="n">
        <f aca="false">SUM($E$7:E107)</f>
        <v>2064770.68</v>
      </c>
      <c r="J107" s="67" t="n">
        <f aca="false">1-H107/'Loan Details'!$C$5</f>
        <v>0.53088883</v>
      </c>
      <c r="K107" s="61" t="n">
        <f aca="false">INT((A107-1)/12)+1</f>
        <v>9</v>
      </c>
    </row>
    <row r="108" customFormat="false" ht="15" hidden="false" customHeight="false" outlineLevel="0" collapsed="false">
      <c r="A108" s="61" t="n">
        <v>102</v>
      </c>
      <c r="B108" s="62" t="n">
        <f aca="false">IF(C108&gt;0.005,EDATE('Loan Details'!$C$8,A108-1),"")</f>
        <v>49404</v>
      </c>
      <c r="C108" s="63" t="n">
        <f aca="false">H107</f>
        <v>1876444.68</v>
      </c>
      <c r="D108" s="64" t="n">
        <f aca="false">IF(C108&gt;0.005,MIN(IF(G107&gt;0,ROUND(PMT('Loan Details'!$C$17,MAX(1,'Loan Details'!$C$16-A108+1),-C108),0),D107),ROUND(C108*(1+'Loan Details'!$C$17),2)),0)</f>
        <v>21263</v>
      </c>
      <c r="E108" s="63" t="n">
        <f aca="false">IF(C108&gt;0.005,ROUND(C108*'Loan Details'!$C$17,2),0)</f>
        <v>13291.48</v>
      </c>
      <c r="F108" s="63" t="n">
        <f aca="false">D108-E108</f>
        <v>7971.52</v>
      </c>
      <c r="G108" s="65" t="n">
        <f aca="false">IF(C108&gt;0.005,MIN(MAX(0,C108-F108),SUMIF(Prepayments!$D$5:$D$34,A108,Prepayments!$C$5:$C$34)+IF(AND('Loan Details'!$C$9&gt;0,MONTH(B108)='Loan Details'!$C$19,K108&gt;='Loan Details'!$C$11),'Loan Details'!$C$9,0)+'Loan Details'!$C$12),0)</f>
        <v>0</v>
      </c>
      <c r="H108" s="63" t="n">
        <f aca="false">MAX(0,ROUND(C108-F108-G108,2))</f>
        <v>1868473.16</v>
      </c>
      <c r="I108" s="66" t="n">
        <f aca="false">SUM($E$7:E108)</f>
        <v>2078062.16</v>
      </c>
      <c r="J108" s="67" t="n">
        <f aca="false">1-H108/'Loan Details'!$C$5</f>
        <v>0.53288171</v>
      </c>
      <c r="K108" s="61" t="n">
        <f aca="false">INT((A108-1)/12)+1</f>
        <v>9</v>
      </c>
    </row>
    <row r="109" customFormat="false" ht="15" hidden="false" customHeight="false" outlineLevel="0" collapsed="false">
      <c r="A109" s="61" t="n">
        <v>103</v>
      </c>
      <c r="B109" s="62" t="n">
        <f aca="false">IF(C109&gt;0.005,EDATE('Loan Details'!$C$8,A109-1),"")</f>
        <v>49434</v>
      </c>
      <c r="C109" s="63" t="n">
        <f aca="false">H108</f>
        <v>1868473.16</v>
      </c>
      <c r="D109" s="64" t="n">
        <f aca="false">IF(C109&gt;0.005,MIN(IF(G108&gt;0,ROUND(PMT('Loan Details'!$C$17,MAX(1,'Loan Details'!$C$16-A109+1),-C109),0),D108),ROUND(C109*(1+'Loan Details'!$C$17),2)),0)</f>
        <v>21263</v>
      </c>
      <c r="E109" s="63" t="n">
        <f aca="false">IF(C109&gt;0.005,ROUND(C109*'Loan Details'!$C$17,2),0)</f>
        <v>13235.02</v>
      </c>
      <c r="F109" s="63" t="n">
        <f aca="false">D109-E109</f>
        <v>8027.98</v>
      </c>
      <c r="G109" s="65" t="n">
        <f aca="false">IF(C109&gt;0.005,MIN(MAX(0,C109-F109),SUMIF(Prepayments!$D$5:$D$34,A109,Prepayments!$C$5:$C$34)+IF(AND('Loan Details'!$C$9&gt;0,MONTH(B109)='Loan Details'!$C$19,K109&gt;='Loan Details'!$C$11),'Loan Details'!$C$9,0)+'Loan Details'!$C$12),0)</f>
        <v>0</v>
      </c>
      <c r="H109" s="63" t="n">
        <f aca="false">MAX(0,ROUND(C109-F109-G109,2))</f>
        <v>1860445.18</v>
      </c>
      <c r="I109" s="66" t="n">
        <f aca="false">SUM($E$7:E109)</f>
        <v>2091297.18</v>
      </c>
      <c r="J109" s="67" t="n">
        <f aca="false">1-H109/'Loan Details'!$C$5</f>
        <v>0.534888705</v>
      </c>
      <c r="K109" s="61" t="n">
        <f aca="false">INT((A109-1)/12)+1</f>
        <v>9</v>
      </c>
    </row>
    <row r="110" customFormat="false" ht="15" hidden="false" customHeight="false" outlineLevel="0" collapsed="false">
      <c r="A110" s="61" t="n">
        <v>104</v>
      </c>
      <c r="B110" s="62" t="n">
        <f aca="false">IF(C110&gt;0.005,EDATE('Loan Details'!$C$8,A110-1),"")</f>
        <v>49465</v>
      </c>
      <c r="C110" s="63" t="n">
        <f aca="false">H109</f>
        <v>1860445.18</v>
      </c>
      <c r="D110" s="64" t="n">
        <f aca="false">IF(C110&gt;0.005,MIN(IF(G109&gt;0,ROUND(PMT('Loan Details'!$C$17,MAX(1,'Loan Details'!$C$16-A110+1),-C110),0),D109),ROUND(C110*(1+'Loan Details'!$C$17),2)),0)</f>
        <v>21263</v>
      </c>
      <c r="E110" s="63" t="n">
        <f aca="false">IF(C110&gt;0.005,ROUND(C110*'Loan Details'!$C$17,2),0)</f>
        <v>13178.15</v>
      </c>
      <c r="F110" s="63" t="n">
        <f aca="false">D110-E110</f>
        <v>8084.85</v>
      </c>
      <c r="G110" s="65" t="n">
        <f aca="false">IF(C110&gt;0.005,MIN(MAX(0,C110-F110),SUMIF(Prepayments!$D$5:$D$34,A110,Prepayments!$C$5:$C$34)+IF(AND('Loan Details'!$C$9&gt;0,MONTH(B110)='Loan Details'!$C$19,K110&gt;='Loan Details'!$C$11),'Loan Details'!$C$9,0)+'Loan Details'!$C$12),0)</f>
        <v>0</v>
      </c>
      <c r="H110" s="63" t="n">
        <f aca="false">MAX(0,ROUND(C110-F110-G110,2))</f>
        <v>1852360.33</v>
      </c>
      <c r="I110" s="66" t="n">
        <f aca="false">SUM($E$7:E110)</f>
        <v>2104475.33</v>
      </c>
      <c r="J110" s="67" t="n">
        <f aca="false">1-H110/'Loan Details'!$C$5</f>
        <v>0.5369099175</v>
      </c>
      <c r="K110" s="61" t="n">
        <f aca="false">INT((A110-1)/12)+1</f>
        <v>9</v>
      </c>
    </row>
    <row r="111" customFormat="false" ht="15" hidden="false" customHeight="false" outlineLevel="0" collapsed="false">
      <c r="A111" s="61" t="n">
        <v>105</v>
      </c>
      <c r="B111" s="62" t="n">
        <f aca="false">IF(C111&gt;0.005,EDATE('Loan Details'!$C$8,A111-1),"")</f>
        <v>49495</v>
      </c>
      <c r="C111" s="63" t="n">
        <f aca="false">H110</f>
        <v>1852360.33</v>
      </c>
      <c r="D111" s="64" t="n">
        <f aca="false">IF(C111&gt;0.005,MIN(IF(G110&gt;0,ROUND(PMT('Loan Details'!$C$17,MAX(1,'Loan Details'!$C$16-A111+1),-C111),0),D110),ROUND(C111*(1+'Loan Details'!$C$17),2)),0)</f>
        <v>21263</v>
      </c>
      <c r="E111" s="63" t="n">
        <f aca="false">IF(C111&gt;0.005,ROUND(C111*'Loan Details'!$C$17,2),0)</f>
        <v>13120.89</v>
      </c>
      <c r="F111" s="63" t="n">
        <f aca="false">D111-E111</f>
        <v>8142.11</v>
      </c>
      <c r="G111" s="65" t="n">
        <f aca="false">IF(C111&gt;0.005,MIN(MAX(0,C111-F111),SUMIF(Prepayments!$D$5:$D$34,A111,Prepayments!$C$5:$C$34)+IF(AND('Loan Details'!$C$9&gt;0,MONTH(B111)='Loan Details'!$C$19,K111&gt;='Loan Details'!$C$11),'Loan Details'!$C$9,0)+'Loan Details'!$C$12),0)</f>
        <v>0</v>
      </c>
      <c r="H111" s="63" t="n">
        <f aca="false">MAX(0,ROUND(C111-F111-G111,2))</f>
        <v>1844218.22</v>
      </c>
      <c r="I111" s="66" t="n">
        <f aca="false">SUM($E$7:E111)</f>
        <v>2117596.22</v>
      </c>
      <c r="J111" s="67" t="n">
        <f aca="false">1-H111/'Loan Details'!$C$5</f>
        <v>0.538945445</v>
      </c>
      <c r="K111" s="61" t="n">
        <f aca="false">INT((A111-1)/12)+1</f>
        <v>9</v>
      </c>
    </row>
    <row r="112" customFormat="false" ht="15" hidden="false" customHeight="false" outlineLevel="0" collapsed="false">
      <c r="A112" s="61" t="n">
        <v>106</v>
      </c>
      <c r="B112" s="62" t="n">
        <f aca="false">IF(C112&gt;0.005,EDATE('Loan Details'!$C$8,A112-1),"")</f>
        <v>49526</v>
      </c>
      <c r="C112" s="63" t="n">
        <f aca="false">H111</f>
        <v>1844218.22</v>
      </c>
      <c r="D112" s="64" t="n">
        <f aca="false">IF(C112&gt;0.005,MIN(IF(G111&gt;0,ROUND(PMT('Loan Details'!$C$17,MAX(1,'Loan Details'!$C$16-A112+1),-C112),0),D111),ROUND(C112*(1+'Loan Details'!$C$17),2)),0)</f>
        <v>21263</v>
      </c>
      <c r="E112" s="63" t="n">
        <f aca="false">IF(C112&gt;0.005,ROUND(C112*'Loan Details'!$C$17,2),0)</f>
        <v>13063.21</v>
      </c>
      <c r="F112" s="63" t="n">
        <f aca="false">D112-E112</f>
        <v>8199.79</v>
      </c>
      <c r="G112" s="65" t="n">
        <f aca="false">IF(C112&gt;0.005,MIN(MAX(0,C112-F112),SUMIF(Prepayments!$D$5:$D$34,A112,Prepayments!$C$5:$C$34)+IF(AND('Loan Details'!$C$9&gt;0,MONTH(B112)='Loan Details'!$C$19,K112&gt;='Loan Details'!$C$11),'Loan Details'!$C$9,0)+'Loan Details'!$C$12),0)</f>
        <v>0</v>
      </c>
      <c r="H112" s="63" t="n">
        <f aca="false">MAX(0,ROUND(C112-F112-G112,2))</f>
        <v>1836018.43</v>
      </c>
      <c r="I112" s="66" t="n">
        <f aca="false">SUM($E$7:E112)</f>
        <v>2130659.43</v>
      </c>
      <c r="J112" s="67" t="n">
        <f aca="false">1-H112/'Loan Details'!$C$5</f>
        <v>0.5409953925</v>
      </c>
      <c r="K112" s="61" t="n">
        <f aca="false">INT((A112-1)/12)+1</f>
        <v>9</v>
      </c>
    </row>
    <row r="113" customFormat="false" ht="15" hidden="false" customHeight="false" outlineLevel="0" collapsed="false">
      <c r="A113" s="61" t="n">
        <v>107</v>
      </c>
      <c r="B113" s="62" t="n">
        <f aca="false">IF(C113&gt;0.005,EDATE('Loan Details'!$C$8,A113-1),"")</f>
        <v>49557</v>
      </c>
      <c r="C113" s="63" t="n">
        <f aca="false">H112</f>
        <v>1836018.43</v>
      </c>
      <c r="D113" s="64" t="n">
        <f aca="false">IF(C113&gt;0.005,MIN(IF(G112&gt;0,ROUND(PMT('Loan Details'!$C$17,MAX(1,'Loan Details'!$C$16-A113+1),-C113),0),D112),ROUND(C113*(1+'Loan Details'!$C$17),2)),0)</f>
        <v>21263</v>
      </c>
      <c r="E113" s="63" t="n">
        <f aca="false">IF(C113&gt;0.005,ROUND(C113*'Loan Details'!$C$17,2),0)</f>
        <v>13005.13</v>
      </c>
      <c r="F113" s="63" t="n">
        <f aca="false">D113-E113</f>
        <v>8257.87</v>
      </c>
      <c r="G113" s="65" t="n">
        <f aca="false">IF(C113&gt;0.005,MIN(MAX(0,C113-F113),SUMIF(Prepayments!$D$5:$D$34,A113,Prepayments!$C$5:$C$34)+IF(AND('Loan Details'!$C$9&gt;0,MONTH(B113)='Loan Details'!$C$19,K113&gt;='Loan Details'!$C$11),'Loan Details'!$C$9,0)+'Loan Details'!$C$12),0)</f>
        <v>0</v>
      </c>
      <c r="H113" s="63" t="n">
        <f aca="false">MAX(0,ROUND(C113-F113-G113,2))</f>
        <v>1827760.56</v>
      </c>
      <c r="I113" s="66" t="n">
        <f aca="false">SUM($E$7:E113)</f>
        <v>2143664.56</v>
      </c>
      <c r="J113" s="67" t="n">
        <f aca="false">1-H113/'Loan Details'!$C$5</f>
        <v>0.54305986</v>
      </c>
      <c r="K113" s="61" t="n">
        <f aca="false">INT((A113-1)/12)+1</f>
        <v>9</v>
      </c>
    </row>
    <row r="114" customFormat="false" ht="15" hidden="false" customHeight="false" outlineLevel="0" collapsed="false">
      <c r="A114" s="61" t="n">
        <v>108</v>
      </c>
      <c r="B114" s="62" t="n">
        <f aca="false">IF(C114&gt;0.005,EDATE('Loan Details'!$C$8,A114-1),"")</f>
        <v>49587</v>
      </c>
      <c r="C114" s="63" t="n">
        <f aca="false">H113</f>
        <v>1827760.56</v>
      </c>
      <c r="D114" s="64" t="n">
        <f aca="false">IF(C114&gt;0.005,MIN(IF(G113&gt;0,ROUND(PMT('Loan Details'!$C$17,MAX(1,'Loan Details'!$C$16-A114+1),-C114),0),D113),ROUND(C114*(1+'Loan Details'!$C$17),2)),0)</f>
        <v>21263</v>
      </c>
      <c r="E114" s="63" t="n">
        <f aca="false">IF(C114&gt;0.005,ROUND(C114*'Loan Details'!$C$17,2),0)</f>
        <v>12946.64</v>
      </c>
      <c r="F114" s="63" t="n">
        <f aca="false">D114-E114</f>
        <v>8316.36</v>
      </c>
      <c r="G114" s="65" t="n">
        <f aca="false">IF(C114&gt;0.005,MIN(MAX(0,C114-F114),SUMIF(Prepayments!$D$5:$D$34,A114,Prepayments!$C$5:$C$34)+IF(AND('Loan Details'!$C$9&gt;0,MONTH(B114)='Loan Details'!$C$19,K114&gt;='Loan Details'!$C$11),'Loan Details'!$C$9,0)+'Loan Details'!$C$12),0)</f>
        <v>0</v>
      </c>
      <c r="H114" s="63" t="n">
        <f aca="false">MAX(0,ROUND(C114-F114-G114,2))</f>
        <v>1819444.2</v>
      </c>
      <c r="I114" s="66" t="n">
        <f aca="false">SUM($E$7:E114)</f>
        <v>2156611.2</v>
      </c>
      <c r="J114" s="67" t="n">
        <f aca="false">1-H114/'Loan Details'!$C$5</f>
        <v>0.54513895</v>
      </c>
      <c r="K114" s="61" t="n">
        <f aca="false">INT((A114-1)/12)+1</f>
        <v>9</v>
      </c>
    </row>
    <row r="115" customFormat="false" ht="15" hidden="false" customHeight="false" outlineLevel="0" collapsed="false">
      <c r="A115" s="61" t="n">
        <v>109</v>
      </c>
      <c r="B115" s="62" t="n">
        <f aca="false">IF(C115&gt;0.005,EDATE('Loan Details'!$C$8,A115-1),"")</f>
        <v>49618</v>
      </c>
      <c r="C115" s="63" t="n">
        <f aca="false">H114</f>
        <v>1819444.2</v>
      </c>
      <c r="D115" s="64" t="n">
        <f aca="false">IF(C115&gt;0.005,MIN(IF(G114&gt;0,ROUND(PMT('Loan Details'!$C$17,MAX(1,'Loan Details'!$C$16-A115+1),-C115),0),D114),ROUND(C115*(1+'Loan Details'!$C$17),2)),0)</f>
        <v>21263</v>
      </c>
      <c r="E115" s="63" t="n">
        <f aca="false">IF(C115&gt;0.005,ROUND(C115*'Loan Details'!$C$17,2),0)</f>
        <v>12887.73</v>
      </c>
      <c r="F115" s="63" t="n">
        <f aca="false">D115-E115</f>
        <v>8375.27</v>
      </c>
      <c r="G115" s="65" t="n">
        <f aca="false">IF(C115&gt;0.005,MIN(MAX(0,C115-F115),SUMIF(Prepayments!$D$5:$D$34,A115,Prepayments!$C$5:$C$34)+IF(AND('Loan Details'!$C$9&gt;0,MONTH(B115)='Loan Details'!$C$19,K115&gt;='Loan Details'!$C$11),'Loan Details'!$C$9,0)+'Loan Details'!$C$12),0)</f>
        <v>0</v>
      </c>
      <c r="H115" s="63" t="n">
        <f aca="false">MAX(0,ROUND(C115-F115-G115,2))</f>
        <v>1811068.93</v>
      </c>
      <c r="I115" s="66" t="n">
        <f aca="false">SUM($E$7:E115)</f>
        <v>2169498.93</v>
      </c>
      <c r="J115" s="67" t="n">
        <f aca="false">1-H115/'Loan Details'!$C$5</f>
        <v>0.5472327675</v>
      </c>
      <c r="K115" s="61" t="n">
        <f aca="false">INT((A115-1)/12)+1</f>
        <v>10</v>
      </c>
    </row>
    <row r="116" customFormat="false" ht="15" hidden="false" customHeight="false" outlineLevel="0" collapsed="false">
      <c r="A116" s="61" t="n">
        <v>110</v>
      </c>
      <c r="B116" s="62" t="n">
        <f aca="false">IF(C116&gt;0.005,EDATE('Loan Details'!$C$8,A116-1),"")</f>
        <v>49648</v>
      </c>
      <c r="C116" s="63" t="n">
        <f aca="false">H115</f>
        <v>1811068.93</v>
      </c>
      <c r="D116" s="64" t="n">
        <f aca="false">IF(C116&gt;0.005,MIN(IF(G115&gt;0,ROUND(PMT('Loan Details'!$C$17,MAX(1,'Loan Details'!$C$16-A116+1),-C116),0),D115),ROUND(C116*(1+'Loan Details'!$C$17),2)),0)</f>
        <v>21263</v>
      </c>
      <c r="E116" s="63" t="n">
        <f aca="false">IF(C116&gt;0.005,ROUND(C116*'Loan Details'!$C$17,2),0)</f>
        <v>12828.4</v>
      </c>
      <c r="F116" s="63" t="n">
        <f aca="false">D116-E116</f>
        <v>8434.6</v>
      </c>
      <c r="G116" s="65" t="n">
        <f aca="false">IF(C116&gt;0.005,MIN(MAX(0,C116-F116),SUMIF(Prepayments!$D$5:$D$34,A116,Prepayments!$C$5:$C$34)+IF(AND('Loan Details'!$C$9&gt;0,MONTH(B116)='Loan Details'!$C$19,K116&gt;='Loan Details'!$C$11),'Loan Details'!$C$9,0)+'Loan Details'!$C$12),0)</f>
        <v>0</v>
      </c>
      <c r="H116" s="63" t="n">
        <f aca="false">MAX(0,ROUND(C116-F116-G116,2))</f>
        <v>1802634.33</v>
      </c>
      <c r="I116" s="66" t="n">
        <f aca="false">SUM($E$7:E116)</f>
        <v>2182327.33</v>
      </c>
      <c r="J116" s="67" t="n">
        <f aca="false">1-H116/'Loan Details'!$C$5</f>
        <v>0.5493414175</v>
      </c>
      <c r="K116" s="61" t="n">
        <f aca="false">INT((A116-1)/12)+1</f>
        <v>10</v>
      </c>
    </row>
    <row r="117" customFormat="false" ht="15" hidden="false" customHeight="false" outlineLevel="0" collapsed="false">
      <c r="A117" s="61" t="n">
        <v>111</v>
      </c>
      <c r="B117" s="62" t="n">
        <f aca="false">IF(C117&gt;0.005,EDATE('Loan Details'!$C$8,A117-1),"")</f>
        <v>49679</v>
      </c>
      <c r="C117" s="63" t="n">
        <f aca="false">H116</f>
        <v>1802634.33</v>
      </c>
      <c r="D117" s="64" t="n">
        <f aca="false">IF(C117&gt;0.005,MIN(IF(G116&gt;0,ROUND(PMT('Loan Details'!$C$17,MAX(1,'Loan Details'!$C$16-A117+1),-C117),0),D116),ROUND(C117*(1+'Loan Details'!$C$17),2)),0)</f>
        <v>21263</v>
      </c>
      <c r="E117" s="63" t="n">
        <f aca="false">IF(C117&gt;0.005,ROUND(C117*'Loan Details'!$C$17,2),0)</f>
        <v>12768.66</v>
      </c>
      <c r="F117" s="63" t="n">
        <f aca="false">D117-E117</f>
        <v>8494.34</v>
      </c>
      <c r="G117" s="65" t="n">
        <f aca="false">IF(C117&gt;0.005,MIN(MAX(0,C117-F117),SUMIF(Prepayments!$D$5:$D$34,A117,Prepayments!$C$5:$C$34)+IF(AND('Loan Details'!$C$9&gt;0,MONTH(B117)='Loan Details'!$C$19,K117&gt;='Loan Details'!$C$11),'Loan Details'!$C$9,0)+'Loan Details'!$C$12),0)</f>
        <v>0</v>
      </c>
      <c r="H117" s="63" t="n">
        <f aca="false">MAX(0,ROUND(C117-F117-G117,2))</f>
        <v>1794139.99</v>
      </c>
      <c r="I117" s="66" t="n">
        <f aca="false">SUM($E$7:E117)</f>
        <v>2195095.99</v>
      </c>
      <c r="J117" s="67" t="n">
        <f aca="false">1-H117/'Loan Details'!$C$5</f>
        <v>0.5514650025</v>
      </c>
      <c r="K117" s="61" t="n">
        <f aca="false">INT((A117-1)/12)+1</f>
        <v>10</v>
      </c>
    </row>
    <row r="118" customFormat="false" ht="15" hidden="false" customHeight="false" outlineLevel="0" collapsed="false">
      <c r="A118" s="61" t="n">
        <v>112</v>
      </c>
      <c r="B118" s="62" t="n">
        <f aca="false">IF(C118&gt;0.005,EDATE('Loan Details'!$C$8,A118-1),"")</f>
        <v>49710</v>
      </c>
      <c r="C118" s="63" t="n">
        <f aca="false">H117</f>
        <v>1794139.99</v>
      </c>
      <c r="D118" s="64" t="n">
        <f aca="false">IF(C118&gt;0.005,MIN(IF(G117&gt;0,ROUND(PMT('Loan Details'!$C$17,MAX(1,'Loan Details'!$C$16-A118+1),-C118),0),D117),ROUND(C118*(1+'Loan Details'!$C$17),2)),0)</f>
        <v>21263</v>
      </c>
      <c r="E118" s="63" t="n">
        <f aca="false">IF(C118&gt;0.005,ROUND(C118*'Loan Details'!$C$17,2),0)</f>
        <v>12708.49</v>
      </c>
      <c r="F118" s="63" t="n">
        <f aca="false">D118-E118</f>
        <v>8554.51</v>
      </c>
      <c r="G118" s="65" t="n">
        <f aca="false">IF(C118&gt;0.005,MIN(MAX(0,C118-F118),SUMIF(Prepayments!$D$5:$D$34,A118,Prepayments!$C$5:$C$34)+IF(AND('Loan Details'!$C$9&gt;0,MONTH(B118)='Loan Details'!$C$19,K118&gt;='Loan Details'!$C$11),'Loan Details'!$C$9,0)+'Loan Details'!$C$12),0)</f>
        <v>0</v>
      </c>
      <c r="H118" s="63" t="n">
        <f aca="false">MAX(0,ROUND(C118-F118-G118,2))</f>
        <v>1785585.48</v>
      </c>
      <c r="I118" s="66" t="n">
        <f aca="false">SUM($E$7:E118)</f>
        <v>2207804.48</v>
      </c>
      <c r="J118" s="67" t="n">
        <f aca="false">1-H118/'Loan Details'!$C$5</f>
        <v>0.55360363</v>
      </c>
      <c r="K118" s="61" t="n">
        <f aca="false">INT((A118-1)/12)+1</f>
        <v>10</v>
      </c>
    </row>
    <row r="119" customFormat="false" ht="15" hidden="false" customHeight="false" outlineLevel="0" collapsed="false">
      <c r="A119" s="61" t="n">
        <v>113</v>
      </c>
      <c r="B119" s="62" t="n">
        <f aca="false">IF(C119&gt;0.005,EDATE('Loan Details'!$C$8,A119-1),"")</f>
        <v>49739</v>
      </c>
      <c r="C119" s="63" t="n">
        <f aca="false">H118</f>
        <v>1785585.48</v>
      </c>
      <c r="D119" s="64" t="n">
        <f aca="false">IF(C119&gt;0.005,MIN(IF(G118&gt;0,ROUND(PMT('Loan Details'!$C$17,MAX(1,'Loan Details'!$C$16-A119+1),-C119),0),D118),ROUND(C119*(1+'Loan Details'!$C$17),2)),0)</f>
        <v>21263</v>
      </c>
      <c r="E119" s="63" t="n">
        <f aca="false">IF(C119&gt;0.005,ROUND(C119*'Loan Details'!$C$17,2),0)</f>
        <v>12647.9</v>
      </c>
      <c r="F119" s="63" t="n">
        <f aca="false">D119-E119</f>
        <v>8615.1</v>
      </c>
      <c r="G119" s="65" t="n">
        <f aca="false">IF(C119&gt;0.005,MIN(MAX(0,C119-F119),SUMIF(Prepayments!$D$5:$D$34,A119,Prepayments!$C$5:$C$34)+IF(AND('Loan Details'!$C$9&gt;0,MONTH(B119)='Loan Details'!$C$19,K119&gt;='Loan Details'!$C$11),'Loan Details'!$C$9,0)+'Loan Details'!$C$12),0)</f>
        <v>100000</v>
      </c>
      <c r="H119" s="63" t="n">
        <f aca="false">MAX(0,ROUND(C119-F119-G119,2))</f>
        <v>1676970.38</v>
      </c>
      <c r="I119" s="66" t="n">
        <f aca="false">SUM($E$7:E119)</f>
        <v>2220452.38</v>
      </c>
      <c r="J119" s="67" t="n">
        <f aca="false">1-H119/'Loan Details'!$C$5</f>
        <v>0.580757405</v>
      </c>
      <c r="K119" s="61" t="n">
        <f aca="false">INT((A119-1)/12)+1</f>
        <v>10</v>
      </c>
    </row>
    <row r="120" customFormat="false" ht="15" hidden="false" customHeight="false" outlineLevel="0" collapsed="false">
      <c r="A120" s="61" t="n">
        <v>114</v>
      </c>
      <c r="B120" s="62" t="n">
        <f aca="false">IF(C120&gt;0.005,EDATE('Loan Details'!$C$8,A120-1),"")</f>
        <v>49770</v>
      </c>
      <c r="C120" s="63" t="n">
        <f aca="false">H119</f>
        <v>1676970.38</v>
      </c>
      <c r="D120" s="64" t="n">
        <f aca="false">IF(C120&gt;0.005,MIN(IF(G119&gt;0,ROUND(PMT('Loan Details'!$C$17,MAX(1,'Loan Details'!$C$16-A120+1),-C120),0),D119),ROUND(C120*(1+'Loan Details'!$C$17),2)),0)</f>
        <v>20066</v>
      </c>
      <c r="E120" s="63" t="n">
        <f aca="false">IF(C120&gt;0.005,ROUND(C120*'Loan Details'!$C$17,2),0)</f>
        <v>11878.54</v>
      </c>
      <c r="F120" s="63" t="n">
        <f aca="false">D120-E120</f>
        <v>8187.46</v>
      </c>
      <c r="G120" s="65" t="n">
        <f aca="false">IF(C120&gt;0.005,MIN(MAX(0,C120-F120),SUMIF(Prepayments!$D$5:$D$34,A120,Prepayments!$C$5:$C$34)+IF(AND('Loan Details'!$C$9&gt;0,MONTH(B120)='Loan Details'!$C$19,K120&gt;='Loan Details'!$C$11),'Loan Details'!$C$9,0)+'Loan Details'!$C$12),0)</f>
        <v>0</v>
      </c>
      <c r="H120" s="63" t="n">
        <f aca="false">MAX(0,ROUND(C120-F120-G120,2))</f>
        <v>1668782.92</v>
      </c>
      <c r="I120" s="66" t="n">
        <f aca="false">SUM($E$7:E120)</f>
        <v>2232330.92</v>
      </c>
      <c r="J120" s="67" t="n">
        <f aca="false">1-H120/'Loan Details'!$C$5</f>
        <v>0.58280427</v>
      </c>
      <c r="K120" s="61" t="n">
        <f aca="false">INT((A120-1)/12)+1</f>
        <v>10</v>
      </c>
    </row>
    <row r="121" customFormat="false" ht="15" hidden="false" customHeight="false" outlineLevel="0" collapsed="false">
      <c r="A121" s="61" t="n">
        <v>115</v>
      </c>
      <c r="B121" s="62" t="n">
        <f aca="false">IF(C121&gt;0.005,EDATE('Loan Details'!$C$8,A121-1),"")</f>
        <v>49800</v>
      </c>
      <c r="C121" s="63" t="n">
        <f aca="false">H120</f>
        <v>1668782.92</v>
      </c>
      <c r="D121" s="64" t="n">
        <f aca="false">IF(C121&gt;0.005,MIN(IF(G120&gt;0,ROUND(PMT('Loan Details'!$C$17,MAX(1,'Loan Details'!$C$16-A121+1),-C121),0),D120),ROUND(C121*(1+'Loan Details'!$C$17),2)),0)</f>
        <v>20066</v>
      </c>
      <c r="E121" s="63" t="n">
        <f aca="false">IF(C121&gt;0.005,ROUND(C121*'Loan Details'!$C$17,2),0)</f>
        <v>11820.55</v>
      </c>
      <c r="F121" s="63" t="n">
        <f aca="false">D121-E121</f>
        <v>8245.45</v>
      </c>
      <c r="G121" s="65" t="n">
        <f aca="false">IF(C121&gt;0.005,MIN(MAX(0,C121-F121),SUMIF(Prepayments!$D$5:$D$34,A121,Prepayments!$C$5:$C$34)+IF(AND('Loan Details'!$C$9&gt;0,MONTH(B121)='Loan Details'!$C$19,K121&gt;='Loan Details'!$C$11),'Loan Details'!$C$9,0)+'Loan Details'!$C$12),0)</f>
        <v>0</v>
      </c>
      <c r="H121" s="63" t="n">
        <f aca="false">MAX(0,ROUND(C121-F121-G121,2))</f>
        <v>1660537.47</v>
      </c>
      <c r="I121" s="66" t="n">
        <f aca="false">SUM($E$7:E121)</f>
        <v>2244151.47</v>
      </c>
      <c r="J121" s="67" t="n">
        <f aca="false">1-H121/'Loan Details'!$C$5</f>
        <v>0.5848656325</v>
      </c>
      <c r="K121" s="61" t="n">
        <f aca="false">INT((A121-1)/12)+1</f>
        <v>10</v>
      </c>
    </row>
    <row r="122" customFormat="false" ht="15" hidden="false" customHeight="false" outlineLevel="0" collapsed="false">
      <c r="A122" s="61" t="n">
        <v>116</v>
      </c>
      <c r="B122" s="62" t="n">
        <f aca="false">IF(C122&gt;0.005,EDATE('Loan Details'!$C$8,A122-1),"")</f>
        <v>49831</v>
      </c>
      <c r="C122" s="63" t="n">
        <f aca="false">H121</f>
        <v>1660537.47</v>
      </c>
      <c r="D122" s="64" t="n">
        <f aca="false">IF(C122&gt;0.005,MIN(IF(G121&gt;0,ROUND(PMT('Loan Details'!$C$17,MAX(1,'Loan Details'!$C$16-A122+1),-C122),0),D121),ROUND(C122*(1+'Loan Details'!$C$17),2)),0)</f>
        <v>20066</v>
      </c>
      <c r="E122" s="63" t="n">
        <f aca="false">IF(C122&gt;0.005,ROUND(C122*'Loan Details'!$C$17,2),0)</f>
        <v>11762.14</v>
      </c>
      <c r="F122" s="63" t="n">
        <f aca="false">D122-E122</f>
        <v>8303.86</v>
      </c>
      <c r="G122" s="65" t="n">
        <f aca="false">IF(C122&gt;0.005,MIN(MAX(0,C122-F122),SUMIF(Prepayments!$D$5:$D$34,A122,Prepayments!$C$5:$C$34)+IF(AND('Loan Details'!$C$9&gt;0,MONTH(B122)='Loan Details'!$C$19,K122&gt;='Loan Details'!$C$11),'Loan Details'!$C$9,0)+'Loan Details'!$C$12),0)</f>
        <v>0</v>
      </c>
      <c r="H122" s="63" t="n">
        <f aca="false">MAX(0,ROUND(C122-F122-G122,2))</f>
        <v>1652233.61</v>
      </c>
      <c r="I122" s="66" t="n">
        <f aca="false">SUM($E$7:E122)</f>
        <v>2255913.61</v>
      </c>
      <c r="J122" s="67" t="n">
        <f aca="false">1-H122/'Loan Details'!$C$5</f>
        <v>0.5869415975</v>
      </c>
      <c r="K122" s="61" t="n">
        <f aca="false">INT((A122-1)/12)+1</f>
        <v>10</v>
      </c>
    </row>
    <row r="123" customFormat="false" ht="15" hidden="false" customHeight="false" outlineLevel="0" collapsed="false">
      <c r="A123" s="61" t="n">
        <v>117</v>
      </c>
      <c r="B123" s="62" t="n">
        <f aca="false">IF(C123&gt;0.005,EDATE('Loan Details'!$C$8,A123-1),"")</f>
        <v>49861</v>
      </c>
      <c r="C123" s="63" t="n">
        <f aca="false">H122</f>
        <v>1652233.61</v>
      </c>
      <c r="D123" s="64" t="n">
        <f aca="false">IF(C123&gt;0.005,MIN(IF(G122&gt;0,ROUND(PMT('Loan Details'!$C$17,MAX(1,'Loan Details'!$C$16-A123+1),-C123),0),D122),ROUND(C123*(1+'Loan Details'!$C$17),2)),0)</f>
        <v>20066</v>
      </c>
      <c r="E123" s="63" t="n">
        <f aca="false">IF(C123&gt;0.005,ROUND(C123*'Loan Details'!$C$17,2),0)</f>
        <v>11703.32</v>
      </c>
      <c r="F123" s="63" t="n">
        <f aca="false">D123-E123</f>
        <v>8362.68</v>
      </c>
      <c r="G123" s="65" t="n">
        <f aca="false">IF(C123&gt;0.005,MIN(MAX(0,C123-F123),SUMIF(Prepayments!$D$5:$D$34,A123,Prepayments!$C$5:$C$34)+IF(AND('Loan Details'!$C$9&gt;0,MONTH(B123)='Loan Details'!$C$19,K123&gt;='Loan Details'!$C$11),'Loan Details'!$C$9,0)+'Loan Details'!$C$12),0)</f>
        <v>0</v>
      </c>
      <c r="H123" s="63" t="n">
        <f aca="false">MAX(0,ROUND(C123-F123-G123,2))</f>
        <v>1643870.93</v>
      </c>
      <c r="I123" s="66" t="n">
        <f aca="false">SUM($E$7:E123)</f>
        <v>2267616.93</v>
      </c>
      <c r="J123" s="67" t="n">
        <f aca="false">1-H123/'Loan Details'!$C$5</f>
        <v>0.5890322675</v>
      </c>
      <c r="K123" s="61" t="n">
        <f aca="false">INT((A123-1)/12)+1</f>
        <v>10</v>
      </c>
    </row>
    <row r="124" customFormat="false" ht="15" hidden="false" customHeight="false" outlineLevel="0" collapsed="false">
      <c r="A124" s="61" t="n">
        <v>118</v>
      </c>
      <c r="B124" s="62" t="n">
        <f aca="false">IF(C124&gt;0.005,EDATE('Loan Details'!$C$8,A124-1),"")</f>
        <v>49892</v>
      </c>
      <c r="C124" s="63" t="n">
        <f aca="false">H123</f>
        <v>1643870.93</v>
      </c>
      <c r="D124" s="64" t="n">
        <f aca="false">IF(C124&gt;0.005,MIN(IF(G123&gt;0,ROUND(PMT('Loan Details'!$C$17,MAX(1,'Loan Details'!$C$16-A124+1),-C124),0),D123),ROUND(C124*(1+'Loan Details'!$C$17),2)),0)</f>
        <v>20066</v>
      </c>
      <c r="E124" s="63" t="n">
        <f aca="false">IF(C124&gt;0.005,ROUND(C124*'Loan Details'!$C$17,2),0)</f>
        <v>11644.09</v>
      </c>
      <c r="F124" s="63" t="n">
        <f aca="false">D124-E124</f>
        <v>8421.91</v>
      </c>
      <c r="G124" s="65" t="n">
        <f aca="false">IF(C124&gt;0.005,MIN(MAX(0,C124-F124),SUMIF(Prepayments!$D$5:$D$34,A124,Prepayments!$C$5:$C$34)+IF(AND('Loan Details'!$C$9&gt;0,MONTH(B124)='Loan Details'!$C$19,K124&gt;='Loan Details'!$C$11),'Loan Details'!$C$9,0)+'Loan Details'!$C$12),0)</f>
        <v>0</v>
      </c>
      <c r="H124" s="63" t="n">
        <f aca="false">MAX(0,ROUND(C124-F124-G124,2))</f>
        <v>1635449.02</v>
      </c>
      <c r="I124" s="66" t="n">
        <f aca="false">SUM($E$7:E124)</f>
        <v>2279261.02</v>
      </c>
      <c r="J124" s="67" t="n">
        <f aca="false">1-H124/'Loan Details'!$C$5</f>
        <v>0.591137745</v>
      </c>
      <c r="K124" s="61" t="n">
        <f aca="false">INT((A124-1)/12)+1</f>
        <v>10</v>
      </c>
    </row>
    <row r="125" customFormat="false" ht="15" hidden="false" customHeight="false" outlineLevel="0" collapsed="false">
      <c r="A125" s="61" t="n">
        <v>119</v>
      </c>
      <c r="B125" s="62" t="n">
        <f aca="false">IF(C125&gt;0.005,EDATE('Loan Details'!$C$8,A125-1),"")</f>
        <v>49923</v>
      </c>
      <c r="C125" s="63" t="n">
        <f aca="false">H124</f>
        <v>1635449.02</v>
      </c>
      <c r="D125" s="64" t="n">
        <f aca="false">IF(C125&gt;0.005,MIN(IF(G124&gt;0,ROUND(PMT('Loan Details'!$C$17,MAX(1,'Loan Details'!$C$16-A125+1),-C125),0),D124),ROUND(C125*(1+'Loan Details'!$C$17),2)),0)</f>
        <v>20066</v>
      </c>
      <c r="E125" s="63" t="n">
        <f aca="false">IF(C125&gt;0.005,ROUND(C125*'Loan Details'!$C$17,2),0)</f>
        <v>11584.43</v>
      </c>
      <c r="F125" s="63" t="n">
        <f aca="false">D125-E125</f>
        <v>8481.57</v>
      </c>
      <c r="G125" s="65" t="n">
        <f aca="false">IF(C125&gt;0.005,MIN(MAX(0,C125-F125),SUMIF(Prepayments!$D$5:$D$34,A125,Prepayments!$C$5:$C$34)+IF(AND('Loan Details'!$C$9&gt;0,MONTH(B125)='Loan Details'!$C$19,K125&gt;='Loan Details'!$C$11),'Loan Details'!$C$9,0)+'Loan Details'!$C$12),0)</f>
        <v>0</v>
      </c>
      <c r="H125" s="63" t="n">
        <f aca="false">MAX(0,ROUND(C125-F125-G125,2))</f>
        <v>1626967.45</v>
      </c>
      <c r="I125" s="66" t="n">
        <f aca="false">SUM($E$7:E125)</f>
        <v>2290845.45</v>
      </c>
      <c r="J125" s="67" t="n">
        <f aca="false">1-H125/'Loan Details'!$C$5</f>
        <v>0.5932581375</v>
      </c>
      <c r="K125" s="61" t="n">
        <f aca="false">INT((A125-1)/12)+1</f>
        <v>10</v>
      </c>
    </row>
    <row r="126" customFormat="false" ht="15" hidden="false" customHeight="false" outlineLevel="0" collapsed="false">
      <c r="A126" s="61" t="n">
        <v>120</v>
      </c>
      <c r="B126" s="62" t="n">
        <f aca="false">IF(C126&gt;0.005,EDATE('Loan Details'!$C$8,A126-1),"")</f>
        <v>49953</v>
      </c>
      <c r="C126" s="63" t="n">
        <f aca="false">H125</f>
        <v>1626967.45</v>
      </c>
      <c r="D126" s="64" t="n">
        <f aca="false">IF(C126&gt;0.005,MIN(IF(G125&gt;0,ROUND(PMT('Loan Details'!$C$17,MAX(1,'Loan Details'!$C$16-A126+1),-C126),0),D125),ROUND(C126*(1+'Loan Details'!$C$17),2)),0)</f>
        <v>20066</v>
      </c>
      <c r="E126" s="63" t="n">
        <f aca="false">IF(C126&gt;0.005,ROUND(C126*'Loan Details'!$C$17,2),0)</f>
        <v>11524.35</v>
      </c>
      <c r="F126" s="63" t="n">
        <f aca="false">D126-E126</f>
        <v>8541.65</v>
      </c>
      <c r="G126" s="65" t="n">
        <f aca="false">IF(C126&gt;0.005,MIN(MAX(0,C126-F126),SUMIF(Prepayments!$D$5:$D$34,A126,Prepayments!$C$5:$C$34)+IF(AND('Loan Details'!$C$9&gt;0,MONTH(B126)='Loan Details'!$C$19,K126&gt;='Loan Details'!$C$11),'Loan Details'!$C$9,0)+'Loan Details'!$C$12),0)</f>
        <v>0</v>
      </c>
      <c r="H126" s="63" t="n">
        <f aca="false">MAX(0,ROUND(C126-F126-G126,2))</f>
        <v>1618425.8</v>
      </c>
      <c r="I126" s="66" t="n">
        <f aca="false">SUM($E$7:E126)</f>
        <v>2302369.8</v>
      </c>
      <c r="J126" s="67" t="n">
        <f aca="false">1-H126/'Loan Details'!$C$5</f>
        <v>0.59539355</v>
      </c>
      <c r="K126" s="61" t="n">
        <f aca="false">INT((A126-1)/12)+1</f>
        <v>10</v>
      </c>
    </row>
    <row r="127" customFormat="false" ht="15" hidden="false" customHeight="false" outlineLevel="0" collapsed="false">
      <c r="A127" s="61" t="n">
        <v>121</v>
      </c>
      <c r="B127" s="62" t="n">
        <f aca="false">IF(C127&gt;0.005,EDATE('Loan Details'!$C$8,A127-1),"")</f>
        <v>49984</v>
      </c>
      <c r="C127" s="63" t="n">
        <f aca="false">H126</f>
        <v>1618425.8</v>
      </c>
      <c r="D127" s="64" t="n">
        <f aca="false">IF(C127&gt;0.005,MIN(IF(G126&gt;0,ROUND(PMT('Loan Details'!$C$17,MAX(1,'Loan Details'!$C$16-A127+1),-C127),0),D126),ROUND(C127*(1+'Loan Details'!$C$17),2)),0)</f>
        <v>20066</v>
      </c>
      <c r="E127" s="63" t="n">
        <f aca="false">IF(C127&gt;0.005,ROUND(C127*'Loan Details'!$C$17,2),0)</f>
        <v>11463.85</v>
      </c>
      <c r="F127" s="63" t="n">
        <f aca="false">D127-E127</f>
        <v>8602.15</v>
      </c>
      <c r="G127" s="65" t="n">
        <f aca="false">IF(C127&gt;0.005,MIN(MAX(0,C127-F127),SUMIF(Prepayments!$D$5:$D$34,A127,Prepayments!$C$5:$C$34)+IF(AND('Loan Details'!$C$9&gt;0,MONTH(B127)='Loan Details'!$C$19,K127&gt;='Loan Details'!$C$11),'Loan Details'!$C$9,0)+'Loan Details'!$C$12),0)</f>
        <v>0</v>
      </c>
      <c r="H127" s="63" t="n">
        <f aca="false">MAX(0,ROUND(C127-F127-G127,2))</f>
        <v>1609823.65</v>
      </c>
      <c r="I127" s="66" t="n">
        <f aca="false">SUM($E$7:E127)</f>
        <v>2313833.65</v>
      </c>
      <c r="J127" s="67" t="n">
        <f aca="false">1-H127/'Loan Details'!$C$5</f>
        <v>0.5975440875</v>
      </c>
      <c r="K127" s="61" t="n">
        <f aca="false">INT((A127-1)/12)+1</f>
        <v>11</v>
      </c>
    </row>
    <row r="128" customFormat="false" ht="15" hidden="false" customHeight="false" outlineLevel="0" collapsed="false">
      <c r="A128" s="61" t="n">
        <v>122</v>
      </c>
      <c r="B128" s="62" t="n">
        <f aca="false">IF(C128&gt;0.005,EDATE('Loan Details'!$C$8,A128-1),"")</f>
        <v>50014</v>
      </c>
      <c r="C128" s="63" t="n">
        <f aca="false">H127</f>
        <v>1609823.65</v>
      </c>
      <c r="D128" s="64" t="n">
        <f aca="false">IF(C128&gt;0.005,MIN(IF(G127&gt;0,ROUND(PMT('Loan Details'!$C$17,MAX(1,'Loan Details'!$C$16-A128+1),-C128),0),D127),ROUND(C128*(1+'Loan Details'!$C$17),2)),0)</f>
        <v>20066</v>
      </c>
      <c r="E128" s="63" t="n">
        <f aca="false">IF(C128&gt;0.005,ROUND(C128*'Loan Details'!$C$17,2),0)</f>
        <v>11402.92</v>
      </c>
      <c r="F128" s="63" t="n">
        <f aca="false">D128-E128</f>
        <v>8663.08</v>
      </c>
      <c r="G128" s="65" t="n">
        <f aca="false">IF(C128&gt;0.005,MIN(MAX(0,C128-F128),SUMIF(Prepayments!$D$5:$D$34,A128,Prepayments!$C$5:$C$34)+IF(AND('Loan Details'!$C$9&gt;0,MONTH(B128)='Loan Details'!$C$19,K128&gt;='Loan Details'!$C$11),'Loan Details'!$C$9,0)+'Loan Details'!$C$12),0)</f>
        <v>0</v>
      </c>
      <c r="H128" s="63" t="n">
        <f aca="false">MAX(0,ROUND(C128-F128-G128,2))</f>
        <v>1601160.57</v>
      </c>
      <c r="I128" s="66" t="n">
        <f aca="false">SUM($E$7:E128)</f>
        <v>2325236.57</v>
      </c>
      <c r="J128" s="67" t="n">
        <f aca="false">1-H128/'Loan Details'!$C$5</f>
        <v>0.5997098575</v>
      </c>
      <c r="K128" s="61" t="n">
        <f aca="false">INT((A128-1)/12)+1</f>
        <v>11</v>
      </c>
    </row>
    <row r="129" customFormat="false" ht="15" hidden="false" customHeight="false" outlineLevel="0" collapsed="false">
      <c r="A129" s="61" t="n">
        <v>123</v>
      </c>
      <c r="B129" s="62" t="n">
        <f aca="false">IF(C129&gt;0.005,EDATE('Loan Details'!$C$8,A129-1),"")</f>
        <v>50045</v>
      </c>
      <c r="C129" s="63" t="n">
        <f aca="false">H128</f>
        <v>1601160.57</v>
      </c>
      <c r="D129" s="64" t="n">
        <f aca="false">IF(C129&gt;0.005,MIN(IF(G128&gt;0,ROUND(PMT('Loan Details'!$C$17,MAX(1,'Loan Details'!$C$16-A129+1),-C129),0),D128),ROUND(C129*(1+'Loan Details'!$C$17),2)),0)</f>
        <v>20066</v>
      </c>
      <c r="E129" s="63" t="n">
        <f aca="false">IF(C129&gt;0.005,ROUND(C129*'Loan Details'!$C$17,2),0)</f>
        <v>11341.55</v>
      </c>
      <c r="F129" s="63" t="n">
        <f aca="false">D129-E129</f>
        <v>8724.45</v>
      </c>
      <c r="G129" s="65" t="n">
        <f aca="false">IF(C129&gt;0.005,MIN(MAX(0,C129-F129),SUMIF(Prepayments!$D$5:$D$34,A129,Prepayments!$C$5:$C$34)+IF(AND('Loan Details'!$C$9&gt;0,MONTH(B129)='Loan Details'!$C$19,K129&gt;='Loan Details'!$C$11),'Loan Details'!$C$9,0)+'Loan Details'!$C$12),0)</f>
        <v>0</v>
      </c>
      <c r="H129" s="63" t="n">
        <f aca="false">MAX(0,ROUND(C129-F129-G129,2))</f>
        <v>1592436.12</v>
      </c>
      <c r="I129" s="66" t="n">
        <f aca="false">SUM($E$7:E129)</f>
        <v>2336578.12</v>
      </c>
      <c r="J129" s="67" t="n">
        <f aca="false">1-H129/'Loan Details'!$C$5</f>
        <v>0.60189097</v>
      </c>
      <c r="K129" s="61" t="n">
        <f aca="false">INT((A129-1)/12)+1</f>
        <v>11</v>
      </c>
    </row>
    <row r="130" customFormat="false" ht="15" hidden="false" customHeight="false" outlineLevel="0" collapsed="false">
      <c r="A130" s="61" t="n">
        <v>124</v>
      </c>
      <c r="B130" s="62" t="n">
        <f aca="false">IF(C130&gt;0.005,EDATE('Loan Details'!$C$8,A130-1),"")</f>
        <v>50076</v>
      </c>
      <c r="C130" s="63" t="n">
        <f aca="false">H129</f>
        <v>1592436.12</v>
      </c>
      <c r="D130" s="64" t="n">
        <f aca="false">IF(C130&gt;0.005,MIN(IF(G129&gt;0,ROUND(PMT('Loan Details'!$C$17,MAX(1,'Loan Details'!$C$16-A130+1),-C130),0),D129),ROUND(C130*(1+'Loan Details'!$C$17),2)),0)</f>
        <v>20066</v>
      </c>
      <c r="E130" s="63" t="n">
        <f aca="false">IF(C130&gt;0.005,ROUND(C130*'Loan Details'!$C$17,2),0)</f>
        <v>11279.76</v>
      </c>
      <c r="F130" s="63" t="n">
        <f aca="false">D130-E130</f>
        <v>8786.24</v>
      </c>
      <c r="G130" s="65" t="n">
        <f aca="false">IF(C130&gt;0.005,MIN(MAX(0,C130-F130),SUMIF(Prepayments!$D$5:$D$34,A130,Prepayments!$C$5:$C$34)+IF(AND('Loan Details'!$C$9&gt;0,MONTH(B130)='Loan Details'!$C$19,K130&gt;='Loan Details'!$C$11),'Loan Details'!$C$9,0)+'Loan Details'!$C$12),0)</f>
        <v>0</v>
      </c>
      <c r="H130" s="63" t="n">
        <f aca="false">MAX(0,ROUND(C130-F130-G130,2))</f>
        <v>1583649.88</v>
      </c>
      <c r="I130" s="66" t="n">
        <f aca="false">SUM($E$7:E130)</f>
        <v>2347857.88</v>
      </c>
      <c r="J130" s="67" t="n">
        <f aca="false">1-H130/'Loan Details'!$C$5</f>
        <v>0.60408753</v>
      </c>
      <c r="K130" s="61" t="n">
        <f aca="false">INT((A130-1)/12)+1</f>
        <v>11</v>
      </c>
    </row>
    <row r="131" customFormat="false" ht="15" hidden="false" customHeight="false" outlineLevel="0" collapsed="false">
      <c r="A131" s="61" t="n">
        <v>125</v>
      </c>
      <c r="B131" s="62" t="n">
        <f aca="false">IF(C131&gt;0.005,EDATE('Loan Details'!$C$8,A131-1),"")</f>
        <v>50104</v>
      </c>
      <c r="C131" s="63" t="n">
        <f aca="false">H130</f>
        <v>1583649.88</v>
      </c>
      <c r="D131" s="64" t="n">
        <f aca="false">IF(C131&gt;0.005,MIN(IF(G130&gt;0,ROUND(PMT('Loan Details'!$C$17,MAX(1,'Loan Details'!$C$16-A131+1),-C131),0),D130),ROUND(C131*(1+'Loan Details'!$C$17),2)),0)</f>
        <v>20066</v>
      </c>
      <c r="E131" s="63" t="n">
        <f aca="false">IF(C131&gt;0.005,ROUND(C131*'Loan Details'!$C$17,2),0)</f>
        <v>11217.52</v>
      </c>
      <c r="F131" s="63" t="n">
        <f aca="false">D131-E131</f>
        <v>8848.48</v>
      </c>
      <c r="G131" s="65" t="n">
        <f aca="false">IF(C131&gt;0.005,MIN(MAX(0,C131-F131),SUMIF(Prepayments!$D$5:$D$34,A131,Prepayments!$C$5:$C$34)+IF(AND('Loan Details'!$C$9&gt;0,MONTH(B131)='Loan Details'!$C$19,K131&gt;='Loan Details'!$C$11),'Loan Details'!$C$9,0)+'Loan Details'!$C$12),0)</f>
        <v>100000</v>
      </c>
      <c r="H131" s="63" t="n">
        <f aca="false">MAX(0,ROUND(C131-F131-G131,2))</f>
        <v>1474801.4</v>
      </c>
      <c r="I131" s="66" t="n">
        <f aca="false">SUM($E$7:E131)</f>
        <v>2359075.4</v>
      </c>
      <c r="J131" s="67" t="n">
        <f aca="false">1-H131/'Loan Details'!$C$5</f>
        <v>0.63129965</v>
      </c>
      <c r="K131" s="61" t="n">
        <f aca="false">INT((A131-1)/12)+1</f>
        <v>11</v>
      </c>
    </row>
    <row r="132" customFormat="false" ht="15" hidden="false" customHeight="false" outlineLevel="0" collapsed="false">
      <c r="A132" s="61" t="n">
        <v>126</v>
      </c>
      <c r="B132" s="62" t="n">
        <f aca="false">IF(C132&gt;0.005,EDATE('Loan Details'!$C$8,A132-1),"")</f>
        <v>50135</v>
      </c>
      <c r="C132" s="63" t="n">
        <f aca="false">H131</f>
        <v>1474801.4</v>
      </c>
      <c r="D132" s="64" t="n">
        <f aca="false">IF(C132&gt;0.005,MIN(IF(G131&gt;0,ROUND(PMT('Loan Details'!$C$17,MAX(1,'Loan Details'!$C$16-A132+1),-C132),0),D131),ROUND(C132*(1+'Loan Details'!$C$17),2)),0)</f>
        <v>18792</v>
      </c>
      <c r="E132" s="63" t="n">
        <f aca="false">IF(C132&gt;0.005,ROUND(C132*'Loan Details'!$C$17,2),0)</f>
        <v>10446.51</v>
      </c>
      <c r="F132" s="63" t="n">
        <f aca="false">D132-E132</f>
        <v>8345.49</v>
      </c>
      <c r="G132" s="65" t="n">
        <f aca="false">IF(C132&gt;0.005,MIN(MAX(0,C132-F132),SUMIF(Prepayments!$D$5:$D$34,A132,Prepayments!$C$5:$C$34)+IF(AND('Loan Details'!$C$9&gt;0,MONTH(B132)='Loan Details'!$C$19,K132&gt;='Loan Details'!$C$11),'Loan Details'!$C$9,0)+'Loan Details'!$C$12),0)</f>
        <v>0</v>
      </c>
      <c r="H132" s="63" t="n">
        <f aca="false">MAX(0,ROUND(C132-F132-G132,2))</f>
        <v>1466455.91</v>
      </c>
      <c r="I132" s="66" t="n">
        <f aca="false">SUM($E$7:E132)</f>
        <v>2369521.91</v>
      </c>
      <c r="J132" s="67" t="n">
        <f aca="false">1-H132/'Loan Details'!$C$5</f>
        <v>0.6333860225</v>
      </c>
      <c r="K132" s="61" t="n">
        <f aca="false">INT((A132-1)/12)+1</f>
        <v>11</v>
      </c>
    </row>
    <row r="133" customFormat="false" ht="15" hidden="false" customHeight="false" outlineLevel="0" collapsed="false">
      <c r="A133" s="61" t="n">
        <v>127</v>
      </c>
      <c r="B133" s="62" t="n">
        <f aca="false">IF(C133&gt;0.005,EDATE('Loan Details'!$C$8,A133-1),"")</f>
        <v>50165</v>
      </c>
      <c r="C133" s="63" t="n">
        <f aca="false">H132</f>
        <v>1466455.91</v>
      </c>
      <c r="D133" s="64" t="n">
        <f aca="false">IF(C133&gt;0.005,MIN(IF(G132&gt;0,ROUND(PMT('Loan Details'!$C$17,MAX(1,'Loan Details'!$C$16-A133+1),-C133),0),D132),ROUND(C133*(1+'Loan Details'!$C$17),2)),0)</f>
        <v>18792</v>
      </c>
      <c r="E133" s="63" t="n">
        <f aca="false">IF(C133&gt;0.005,ROUND(C133*'Loan Details'!$C$17,2),0)</f>
        <v>10387.4</v>
      </c>
      <c r="F133" s="63" t="n">
        <f aca="false">D133-E133</f>
        <v>8404.6</v>
      </c>
      <c r="G133" s="65" t="n">
        <f aca="false">IF(C133&gt;0.005,MIN(MAX(0,C133-F133),SUMIF(Prepayments!$D$5:$D$34,A133,Prepayments!$C$5:$C$34)+IF(AND('Loan Details'!$C$9&gt;0,MONTH(B133)='Loan Details'!$C$19,K133&gt;='Loan Details'!$C$11),'Loan Details'!$C$9,0)+'Loan Details'!$C$12),0)</f>
        <v>0</v>
      </c>
      <c r="H133" s="63" t="n">
        <f aca="false">MAX(0,ROUND(C133-F133-G133,2))</f>
        <v>1458051.31</v>
      </c>
      <c r="I133" s="66" t="n">
        <f aca="false">SUM($E$7:E133)</f>
        <v>2379909.31</v>
      </c>
      <c r="J133" s="67" t="n">
        <f aca="false">1-H133/'Loan Details'!$C$5</f>
        <v>0.6354871725</v>
      </c>
      <c r="K133" s="61" t="n">
        <f aca="false">INT((A133-1)/12)+1</f>
        <v>11</v>
      </c>
    </row>
    <row r="134" customFormat="false" ht="15" hidden="false" customHeight="false" outlineLevel="0" collapsed="false">
      <c r="A134" s="61" t="n">
        <v>128</v>
      </c>
      <c r="B134" s="62" t="n">
        <f aca="false">IF(C134&gt;0.005,EDATE('Loan Details'!$C$8,A134-1),"")</f>
        <v>50196</v>
      </c>
      <c r="C134" s="63" t="n">
        <f aca="false">H133</f>
        <v>1458051.31</v>
      </c>
      <c r="D134" s="64" t="n">
        <f aca="false">IF(C134&gt;0.005,MIN(IF(G133&gt;0,ROUND(PMT('Loan Details'!$C$17,MAX(1,'Loan Details'!$C$16-A134+1),-C134),0),D133),ROUND(C134*(1+'Loan Details'!$C$17),2)),0)</f>
        <v>18792</v>
      </c>
      <c r="E134" s="63" t="n">
        <f aca="false">IF(C134&gt;0.005,ROUND(C134*'Loan Details'!$C$17,2),0)</f>
        <v>10327.86</v>
      </c>
      <c r="F134" s="63" t="n">
        <f aca="false">D134-E134</f>
        <v>8464.14</v>
      </c>
      <c r="G134" s="65" t="n">
        <f aca="false">IF(C134&gt;0.005,MIN(MAX(0,C134-F134),SUMIF(Prepayments!$D$5:$D$34,A134,Prepayments!$C$5:$C$34)+IF(AND('Loan Details'!$C$9&gt;0,MONTH(B134)='Loan Details'!$C$19,K134&gt;='Loan Details'!$C$11),'Loan Details'!$C$9,0)+'Loan Details'!$C$12),0)</f>
        <v>0</v>
      </c>
      <c r="H134" s="63" t="n">
        <f aca="false">MAX(0,ROUND(C134-F134-G134,2))</f>
        <v>1449587.17</v>
      </c>
      <c r="I134" s="66" t="n">
        <f aca="false">SUM($E$7:E134)</f>
        <v>2390237.17</v>
      </c>
      <c r="J134" s="67" t="n">
        <f aca="false">1-H134/'Loan Details'!$C$5</f>
        <v>0.6376032075</v>
      </c>
      <c r="K134" s="61" t="n">
        <f aca="false">INT((A134-1)/12)+1</f>
        <v>11</v>
      </c>
    </row>
    <row r="135" customFormat="false" ht="15" hidden="false" customHeight="false" outlineLevel="0" collapsed="false">
      <c r="A135" s="61" t="n">
        <v>129</v>
      </c>
      <c r="B135" s="62" t="n">
        <f aca="false">IF(C135&gt;0.005,EDATE('Loan Details'!$C$8,A135-1),"")</f>
        <v>50226</v>
      </c>
      <c r="C135" s="63" t="n">
        <f aca="false">H134</f>
        <v>1449587.17</v>
      </c>
      <c r="D135" s="64" t="n">
        <f aca="false">IF(C135&gt;0.005,MIN(IF(G134&gt;0,ROUND(PMT('Loan Details'!$C$17,MAX(1,'Loan Details'!$C$16-A135+1),-C135),0),D134),ROUND(C135*(1+'Loan Details'!$C$17),2)),0)</f>
        <v>18792</v>
      </c>
      <c r="E135" s="63" t="n">
        <f aca="false">IF(C135&gt;0.005,ROUND(C135*'Loan Details'!$C$17,2),0)</f>
        <v>10267.91</v>
      </c>
      <c r="F135" s="63" t="n">
        <f aca="false">D135-E135</f>
        <v>8524.09</v>
      </c>
      <c r="G135" s="65" t="n">
        <f aca="false">IF(C135&gt;0.005,MIN(MAX(0,C135-F135),SUMIF(Prepayments!$D$5:$D$34,A135,Prepayments!$C$5:$C$34)+IF(AND('Loan Details'!$C$9&gt;0,MONTH(B135)='Loan Details'!$C$19,K135&gt;='Loan Details'!$C$11),'Loan Details'!$C$9,0)+'Loan Details'!$C$12),0)</f>
        <v>0</v>
      </c>
      <c r="H135" s="63" t="n">
        <f aca="false">MAX(0,ROUND(C135-F135-G135,2))</f>
        <v>1441063.08</v>
      </c>
      <c r="I135" s="66" t="n">
        <f aca="false">SUM($E$7:E135)</f>
        <v>2400505.08</v>
      </c>
      <c r="J135" s="67" t="n">
        <f aca="false">1-H135/'Loan Details'!$C$5</f>
        <v>0.63973423</v>
      </c>
      <c r="K135" s="61" t="n">
        <f aca="false">INT((A135-1)/12)+1</f>
        <v>11</v>
      </c>
    </row>
    <row r="136" customFormat="false" ht="15" hidden="false" customHeight="false" outlineLevel="0" collapsed="false">
      <c r="A136" s="61" t="n">
        <v>130</v>
      </c>
      <c r="B136" s="62" t="n">
        <f aca="false">IF(C136&gt;0.005,EDATE('Loan Details'!$C$8,A136-1),"")</f>
        <v>50257</v>
      </c>
      <c r="C136" s="63" t="n">
        <f aca="false">H135</f>
        <v>1441063.08</v>
      </c>
      <c r="D136" s="64" t="n">
        <f aca="false">IF(C136&gt;0.005,MIN(IF(G135&gt;0,ROUND(PMT('Loan Details'!$C$17,MAX(1,'Loan Details'!$C$16-A136+1),-C136),0),D135),ROUND(C136*(1+'Loan Details'!$C$17),2)),0)</f>
        <v>18792</v>
      </c>
      <c r="E136" s="63" t="n">
        <f aca="false">IF(C136&gt;0.005,ROUND(C136*'Loan Details'!$C$17,2),0)</f>
        <v>10207.53</v>
      </c>
      <c r="F136" s="63" t="n">
        <f aca="false">D136-E136</f>
        <v>8584.47</v>
      </c>
      <c r="G136" s="65" t="n">
        <f aca="false">IF(C136&gt;0.005,MIN(MAX(0,C136-F136),SUMIF(Prepayments!$D$5:$D$34,A136,Prepayments!$C$5:$C$34)+IF(AND('Loan Details'!$C$9&gt;0,MONTH(B136)='Loan Details'!$C$19,K136&gt;='Loan Details'!$C$11),'Loan Details'!$C$9,0)+'Loan Details'!$C$12),0)</f>
        <v>0</v>
      </c>
      <c r="H136" s="63" t="n">
        <f aca="false">MAX(0,ROUND(C136-F136-G136,2))</f>
        <v>1432478.61</v>
      </c>
      <c r="I136" s="66" t="n">
        <f aca="false">SUM($E$7:E136)</f>
        <v>2410712.61</v>
      </c>
      <c r="J136" s="67" t="n">
        <f aca="false">1-H136/'Loan Details'!$C$5</f>
        <v>0.6418803475</v>
      </c>
      <c r="K136" s="61" t="n">
        <f aca="false">INT((A136-1)/12)+1</f>
        <v>11</v>
      </c>
    </row>
    <row r="137" customFormat="false" ht="15" hidden="false" customHeight="false" outlineLevel="0" collapsed="false">
      <c r="A137" s="61" t="n">
        <v>131</v>
      </c>
      <c r="B137" s="62" t="n">
        <f aca="false">IF(C137&gt;0.005,EDATE('Loan Details'!$C$8,A137-1),"")</f>
        <v>50288</v>
      </c>
      <c r="C137" s="63" t="n">
        <f aca="false">H136</f>
        <v>1432478.61</v>
      </c>
      <c r="D137" s="64" t="n">
        <f aca="false">IF(C137&gt;0.005,MIN(IF(G136&gt;0,ROUND(PMT('Loan Details'!$C$17,MAX(1,'Loan Details'!$C$16-A137+1),-C137),0),D136),ROUND(C137*(1+'Loan Details'!$C$17),2)),0)</f>
        <v>18792</v>
      </c>
      <c r="E137" s="63" t="n">
        <f aca="false">IF(C137&gt;0.005,ROUND(C137*'Loan Details'!$C$17,2),0)</f>
        <v>10146.72</v>
      </c>
      <c r="F137" s="63" t="n">
        <f aca="false">D137-E137</f>
        <v>8645.28</v>
      </c>
      <c r="G137" s="65" t="n">
        <f aca="false">IF(C137&gt;0.005,MIN(MAX(0,C137-F137),SUMIF(Prepayments!$D$5:$D$34,A137,Prepayments!$C$5:$C$34)+IF(AND('Loan Details'!$C$9&gt;0,MONTH(B137)='Loan Details'!$C$19,K137&gt;='Loan Details'!$C$11),'Loan Details'!$C$9,0)+'Loan Details'!$C$12),0)</f>
        <v>0</v>
      </c>
      <c r="H137" s="63" t="n">
        <f aca="false">MAX(0,ROUND(C137-F137-G137,2))</f>
        <v>1423833.33</v>
      </c>
      <c r="I137" s="66" t="n">
        <f aca="false">SUM($E$7:E137)</f>
        <v>2420859.33</v>
      </c>
      <c r="J137" s="67" t="n">
        <f aca="false">1-H137/'Loan Details'!$C$5</f>
        <v>0.6440416675</v>
      </c>
      <c r="K137" s="61" t="n">
        <f aca="false">INT((A137-1)/12)+1</f>
        <v>11</v>
      </c>
    </row>
    <row r="138" customFormat="false" ht="15" hidden="false" customHeight="false" outlineLevel="0" collapsed="false">
      <c r="A138" s="61" t="n">
        <v>132</v>
      </c>
      <c r="B138" s="62" t="n">
        <f aca="false">IF(C138&gt;0.005,EDATE('Loan Details'!$C$8,A138-1),"")</f>
        <v>50318</v>
      </c>
      <c r="C138" s="63" t="n">
        <f aca="false">H137</f>
        <v>1423833.33</v>
      </c>
      <c r="D138" s="64" t="n">
        <f aca="false">IF(C138&gt;0.005,MIN(IF(G137&gt;0,ROUND(PMT('Loan Details'!$C$17,MAX(1,'Loan Details'!$C$16-A138+1),-C138),0),D137),ROUND(C138*(1+'Loan Details'!$C$17),2)),0)</f>
        <v>18792</v>
      </c>
      <c r="E138" s="63" t="n">
        <f aca="false">IF(C138&gt;0.005,ROUND(C138*'Loan Details'!$C$17,2),0)</f>
        <v>10085.49</v>
      </c>
      <c r="F138" s="63" t="n">
        <f aca="false">D138-E138</f>
        <v>8706.51</v>
      </c>
      <c r="G138" s="65" t="n">
        <f aca="false">IF(C138&gt;0.005,MIN(MAX(0,C138-F138),SUMIF(Prepayments!$D$5:$D$34,A138,Prepayments!$C$5:$C$34)+IF(AND('Loan Details'!$C$9&gt;0,MONTH(B138)='Loan Details'!$C$19,K138&gt;='Loan Details'!$C$11),'Loan Details'!$C$9,0)+'Loan Details'!$C$12),0)</f>
        <v>0</v>
      </c>
      <c r="H138" s="63" t="n">
        <f aca="false">MAX(0,ROUND(C138-F138-G138,2))</f>
        <v>1415126.82</v>
      </c>
      <c r="I138" s="66" t="n">
        <f aca="false">SUM($E$7:E138)</f>
        <v>2430944.82</v>
      </c>
      <c r="J138" s="67" t="n">
        <f aca="false">1-H138/'Loan Details'!$C$5</f>
        <v>0.646218295</v>
      </c>
      <c r="K138" s="61" t="n">
        <f aca="false">INT((A138-1)/12)+1</f>
        <v>11</v>
      </c>
    </row>
    <row r="139" customFormat="false" ht="15" hidden="false" customHeight="false" outlineLevel="0" collapsed="false">
      <c r="A139" s="61" t="n">
        <v>133</v>
      </c>
      <c r="B139" s="62" t="n">
        <f aca="false">IF(C139&gt;0.005,EDATE('Loan Details'!$C$8,A139-1),"")</f>
        <v>50349</v>
      </c>
      <c r="C139" s="63" t="n">
        <f aca="false">H138</f>
        <v>1415126.82</v>
      </c>
      <c r="D139" s="64" t="n">
        <f aca="false">IF(C139&gt;0.005,MIN(IF(G138&gt;0,ROUND(PMT('Loan Details'!$C$17,MAX(1,'Loan Details'!$C$16-A139+1),-C139),0),D138),ROUND(C139*(1+'Loan Details'!$C$17),2)),0)</f>
        <v>18792</v>
      </c>
      <c r="E139" s="63" t="n">
        <f aca="false">IF(C139&gt;0.005,ROUND(C139*'Loan Details'!$C$17,2),0)</f>
        <v>10023.81</v>
      </c>
      <c r="F139" s="63" t="n">
        <f aca="false">D139-E139</f>
        <v>8768.19</v>
      </c>
      <c r="G139" s="65" t="n">
        <f aca="false">IF(C139&gt;0.005,MIN(MAX(0,C139-F139),SUMIF(Prepayments!$D$5:$D$34,A139,Prepayments!$C$5:$C$34)+IF(AND('Loan Details'!$C$9&gt;0,MONTH(B139)='Loan Details'!$C$19,K139&gt;='Loan Details'!$C$11),'Loan Details'!$C$9,0)+'Loan Details'!$C$12),0)</f>
        <v>0</v>
      </c>
      <c r="H139" s="63" t="n">
        <f aca="false">MAX(0,ROUND(C139-F139-G139,2))</f>
        <v>1406358.63</v>
      </c>
      <c r="I139" s="66" t="n">
        <f aca="false">SUM($E$7:E139)</f>
        <v>2440968.63</v>
      </c>
      <c r="J139" s="67" t="n">
        <f aca="false">1-H139/'Loan Details'!$C$5</f>
        <v>0.6484103425</v>
      </c>
      <c r="K139" s="61" t="n">
        <f aca="false">INT((A139-1)/12)+1</f>
        <v>12</v>
      </c>
    </row>
    <row r="140" customFormat="false" ht="15" hidden="false" customHeight="false" outlineLevel="0" collapsed="false">
      <c r="A140" s="61" t="n">
        <v>134</v>
      </c>
      <c r="B140" s="62" t="n">
        <f aca="false">IF(C140&gt;0.005,EDATE('Loan Details'!$C$8,A140-1),"")</f>
        <v>50379</v>
      </c>
      <c r="C140" s="63" t="n">
        <f aca="false">H139</f>
        <v>1406358.63</v>
      </c>
      <c r="D140" s="64" t="n">
        <f aca="false">IF(C140&gt;0.005,MIN(IF(G139&gt;0,ROUND(PMT('Loan Details'!$C$17,MAX(1,'Loan Details'!$C$16-A140+1),-C140),0),D139),ROUND(C140*(1+'Loan Details'!$C$17),2)),0)</f>
        <v>18792</v>
      </c>
      <c r="E140" s="63" t="n">
        <f aca="false">IF(C140&gt;0.005,ROUND(C140*'Loan Details'!$C$17,2),0)</f>
        <v>9961.71</v>
      </c>
      <c r="F140" s="63" t="n">
        <f aca="false">D140-E140</f>
        <v>8830.29</v>
      </c>
      <c r="G140" s="65" t="n">
        <f aca="false">IF(C140&gt;0.005,MIN(MAX(0,C140-F140),SUMIF(Prepayments!$D$5:$D$34,A140,Prepayments!$C$5:$C$34)+IF(AND('Loan Details'!$C$9&gt;0,MONTH(B140)='Loan Details'!$C$19,K140&gt;='Loan Details'!$C$11),'Loan Details'!$C$9,0)+'Loan Details'!$C$12),0)</f>
        <v>0</v>
      </c>
      <c r="H140" s="63" t="n">
        <f aca="false">MAX(0,ROUND(C140-F140-G140,2))</f>
        <v>1397528.34</v>
      </c>
      <c r="I140" s="66" t="n">
        <f aca="false">SUM($E$7:E140)</f>
        <v>2450930.34</v>
      </c>
      <c r="J140" s="67" t="n">
        <f aca="false">1-H140/'Loan Details'!$C$5</f>
        <v>0.650617915</v>
      </c>
      <c r="K140" s="61" t="n">
        <f aca="false">INT((A140-1)/12)+1</f>
        <v>12</v>
      </c>
    </row>
    <row r="141" customFormat="false" ht="15" hidden="false" customHeight="false" outlineLevel="0" collapsed="false">
      <c r="A141" s="61" t="n">
        <v>135</v>
      </c>
      <c r="B141" s="62" t="n">
        <f aca="false">IF(C141&gt;0.005,EDATE('Loan Details'!$C$8,A141-1),"")</f>
        <v>50410</v>
      </c>
      <c r="C141" s="63" t="n">
        <f aca="false">H140</f>
        <v>1397528.34</v>
      </c>
      <c r="D141" s="64" t="n">
        <f aca="false">IF(C141&gt;0.005,MIN(IF(G140&gt;0,ROUND(PMT('Loan Details'!$C$17,MAX(1,'Loan Details'!$C$16-A141+1),-C141),0),D140),ROUND(C141*(1+'Loan Details'!$C$17),2)),0)</f>
        <v>18792</v>
      </c>
      <c r="E141" s="63" t="n">
        <f aca="false">IF(C141&gt;0.005,ROUND(C141*'Loan Details'!$C$17,2),0)</f>
        <v>9899.16</v>
      </c>
      <c r="F141" s="63" t="n">
        <f aca="false">D141-E141</f>
        <v>8892.84</v>
      </c>
      <c r="G141" s="65" t="n">
        <f aca="false">IF(C141&gt;0.005,MIN(MAX(0,C141-F141),SUMIF(Prepayments!$D$5:$D$34,A141,Prepayments!$C$5:$C$34)+IF(AND('Loan Details'!$C$9&gt;0,MONTH(B141)='Loan Details'!$C$19,K141&gt;='Loan Details'!$C$11),'Loan Details'!$C$9,0)+'Loan Details'!$C$12),0)</f>
        <v>0</v>
      </c>
      <c r="H141" s="63" t="n">
        <f aca="false">MAX(0,ROUND(C141-F141-G141,2))</f>
        <v>1388635.5</v>
      </c>
      <c r="I141" s="66" t="n">
        <f aca="false">SUM($E$7:E141)</f>
        <v>2460829.5</v>
      </c>
      <c r="J141" s="67" t="n">
        <f aca="false">1-H141/'Loan Details'!$C$5</f>
        <v>0.652841125</v>
      </c>
      <c r="K141" s="61" t="n">
        <f aca="false">INT((A141-1)/12)+1</f>
        <v>12</v>
      </c>
    </row>
    <row r="142" customFormat="false" ht="15" hidden="false" customHeight="false" outlineLevel="0" collapsed="false">
      <c r="A142" s="61" t="n">
        <v>136</v>
      </c>
      <c r="B142" s="62" t="n">
        <f aca="false">IF(C142&gt;0.005,EDATE('Loan Details'!$C$8,A142-1),"")</f>
        <v>50441</v>
      </c>
      <c r="C142" s="63" t="n">
        <f aca="false">H141</f>
        <v>1388635.5</v>
      </c>
      <c r="D142" s="64" t="n">
        <f aca="false">IF(C142&gt;0.005,MIN(IF(G141&gt;0,ROUND(PMT('Loan Details'!$C$17,MAX(1,'Loan Details'!$C$16-A142+1),-C142),0),D141),ROUND(C142*(1+'Loan Details'!$C$17),2)),0)</f>
        <v>18792</v>
      </c>
      <c r="E142" s="63" t="n">
        <f aca="false">IF(C142&gt;0.005,ROUND(C142*'Loan Details'!$C$17,2),0)</f>
        <v>9836.17</v>
      </c>
      <c r="F142" s="63" t="n">
        <f aca="false">D142-E142</f>
        <v>8955.83</v>
      </c>
      <c r="G142" s="65" t="n">
        <f aca="false">IF(C142&gt;0.005,MIN(MAX(0,C142-F142),SUMIF(Prepayments!$D$5:$D$34,A142,Prepayments!$C$5:$C$34)+IF(AND('Loan Details'!$C$9&gt;0,MONTH(B142)='Loan Details'!$C$19,K142&gt;='Loan Details'!$C$11),'Loan Details'!$C$9,0)+'Loan Details'!$C$12),0)</f>
        <v>0</v>
      </c>
      <c r="H142" s="63" t="n">
        <f aca="false">MAX(0,ROUND(C142-F142-G142,2))</f>
        <v>1379679.67</v>
      </c>
      <c r="I142" s="66" t="n">
        <f aca="false">SUM($E$7:E142)</f>
        <v>2470665.67</v>
      </c>
      <c r="J142" s="67" t="n">
        <f aca="false">1-H142/'Loan Details'!$C$5</f>
        <v>0.6550800825</v>
      </c>
      <c r="K142" s="61" t="n">
        <f aca="false">INT((A142-1)/12)+1</f>
        <v>12</v>
      </c>
    </row>
    <row r="143" customFormat="false" ht="15" hidden="false" customHeight="false" outlineLevel="0" collapsed="false">
      <c r="A143" s="61" t="n">
        <v>137</v>
      </c>
      <c r="B143" s="62" t="n">
        <f aca="false">IF(C143&gt;0.005,EDATE('Loan Details'!$C$8,A143-1),"")</f>
        <v>50469</v>
      </c>
      <c r="C143" s="63" t="n">
        <f aca="false">H142</f>
        <v>1379679.67</v>
      </c>
      <c r="D143" s="64" t="n">
        <f aca="false">IF(C143&gt;0.005,MIN(IF(G142&gt;0,ROUND(PMT('Loan Details'!$C$17,MAX(1,'Loan Details'!$C$16-A143+1),-C143),0),D142),ROUND(C143*(1+'Loan Details'!$C$17),2)),0)</f>
        <v>18792</v>
      </c>
      <c r="E143" s="63" t="n">
        <f aca="false">IF(C143&gt;0.005,ROUND(C143*'Loan Details'!$C$17,2),0)</f>
        <v>9772.73</v>
      </c>
      <c r="F143" s="63" t="n">
        <f aca="false">D143-E143</f>
        <v>9019.27</v>
      </c>
      <c r="G143" s="65" t="n">
        <f aca="false">IF(C143&gt;0.005,MIN(MAX(0,C143-F143),SUMIF(Prepayments!$D$5:$D$34,A143,Prepayments!$C$5:$C$34)+IF(AND('Loan Details'!$C$9&gt;0,MONTH(B143)='Loan Details'!$C$19,K143&gt;='Loan Details'!$C$11),'Loan Details'!$C$9,0)+'Loan Details'!$C$12),0)</f>
        <v>100000</v>
      </c>
      <c r="H143" s="63" t="n">
        <f aca="false">MAX(0,ROUND(C143-F143-G143,2))</f>
        <v>1270660.4</v>
      </c>
      <c r="I143" s="66" t="n">
        <f aca="false">SUM($E$7:E143)</f>
        <v>2480438.4</v>
      </c>
      <c r="J143" s="67" t="n">
        <f aca="false">1-H143/'Loan Details'!$C$5</f>
        <v>0.6823349</v>
      </c>
      <c r="K143" s="61" t="n">
        <f aca="false">INT((A143-1)/12)+1</f>
        <v>12</v>
      </c>
    </row>
    <row r="144" customFormat="false" ht="15" hidden="false" customHeight="false" outlineLevel="0" collapsed="false">
      <c r="A144" s="61" t="n">
        <v>138</v>
      </c>
      <c r="B144" s="62" t="n">
        <f aca="false">IF(C144&gt;0.005,EDATE('Loan Details'!$C$8,A144-1),"")</f>
        <v>50500</v>
      </c>
      <c r="C144" s="63" t="n">
        <f aca="false">H143</f>
        <v>1270660.4</v>
      </c>
      <c r="D144" s="64" t="n">
        <f aca="false">IF(C144&gt;0.005,MIN(IF(G143&gt;0,ROUND(PMT('Loan Details'!$C$17,MAX(1,'Loan Details'!$C$16-A144+1),-C144),0),D143),ROUND(C144*(1+'Loan Details'!$C$17),2)),0)</f>
        <v>17421</v>
      </c>
      <c r="E144" s="63" t="n">
        <f aca="false">IF(C144&gt;0.005,ROUND(C144*'Loan Details'!$C$17,2),0)</f>
        <v>9000.51</v>
      </c>
      <c r="F144" s="63" t="n">
        <f aca="false">D144-E144</f>
        <v>8420.49</v>
      </c>
      <c r="G144" s="65" t="n">
        <f aca="false">IF(C144&gt;0.005,MIN(MAX(0,C144-F144),SUMIF(Prepayments!$D$5:$D$34,A144,Prepayments!$C$5:$C$34)+IF(AND('Loan Details'!$C$9&gt;0,MONTH(B144)='Loan Details'!$C$19,K144&gt;='Loan Details'!$C$11),'Loan Details'!$C$9,0)+'Loan Details'!$C$12),0)</f>
        <v>0</v>
      </c>
      <c r="H144" s="63" t="n">
        <f aca="false">MAX(0,ROUND(C144-F144-G144,2))</f>
        <v>1262239.91</v>
      </c>
      <c r="I144" s="66" t="n">
        <f aca="false">SUM($E$7:E144)</f>
        <v>2489438.91</v>
      </c>
      <c r="J144" s="67" t="n">
        <f aca="false">1-H144/'Loan Details'!$C$5</f>
        <v>0.6844400225</v>
      </c>
      <c r="K144" s="61" t="n">
        <f aca="false">INT((A144-1)/12)+1</f>
        <v>12</v>
      </c>
    </row>
    <row r="145" customFormat="false" ht="15" hidden="false" customHeight="false" outlineLevel="0" collapsed="false">
      <c r="A145" s="61" t="n">
        <v>139</v>
      </c>
      <c r="B145" s="62" t="n">
        <f aca="false">IF(C145&gt;0.005,EDATE('Loan Details'!$C$8,A145-1),"")</f>
        <v>50530</v>
      </c>
      <c r="C145" s="63" t="n">
        <f aca="false">H144</f>
        <v>1262239.91</v>
      </c>
      <c r="D145" s="64" t="n">
        <f aca="false">IF(C145&gt;0.005,MIN(IF(G144&gt;0,ROUND(PMT('Loan Details'!$C$17,MAX(1,'Loan Details'!$C$16-A145+1),-C145),0),D144),ROUND(C145*(1+'Loan Details'!$C$17),2)),0)</f>
        <v>17421</v>
      </c>
      <c r="E145" s="63" t="n">
        <f aca="false">IF(C145&gt;0.005,ROUND(C145*'Loan Details'!$C$17,2),0)</f>
        <v>8940.87</v>
      </c>
      <c r="F145" s="63" t="n">
        <f aca="false">D145-E145</f>
        <v>8480.13</v>
      </c>
      <c r="G145" s="65" t="n">
        <f aca="false">IF(C145&gt;0.005,MIN(MAX(0,C145-F145),SUMIF(Prepayments!$D$5:$D$34,A145,Prepayments!$C$5:$C$34)+IF(AND('Loan Details'!$C$9&gt;0,MONTH(B145)='Loan Details'!$C$19,K145&gt;='Loan Details'!$C$11),'Loan Details'!$C$9,0)+'Loan Details'!$C$12),0)</f>
        <v>0</v>
      </c>
      <c r="H145" s="63" t="n">
        <f aca="false">MAX(0,ROUND(C145-F145-G145,2))</f>
        <v>1253759.78</v>
      </c>
      <c r="I145" s="66" t="n">
        <f aca="false">SUM($E$7:E145)</f>
        <v>2498379.78</v>
      </c>
      <c r="J145" s="67" t="n">
        <f aca="false">1-H145/'Loan Details'!$C$5</f>
        <v>0.686560055</v>
      </c>
      <c r="K145" s="61" t="n">
        <f aca="false">INT((A145-1)/12)+1</f>
        <v>12</v>
      </c>
    </row>
    <row r="146" customFormat="false" ht="15" hidden="false" customHeight="false" outlineLevel="0" collapsed="false">
      <c r="A146" s="61" t="n">
        <v>140</v>
      </c>
      <c r="B146" s="62" t="n">
        <f aca="false">IF(C146&gt;0.005,EDATE('Loan Details'!$C$8,A146-1),"")</f>
        <v>50561</v>
      </c>
      <c r="C146" s="63" t="n">
        <f aca="false">H145</f>
        <v>1253759.78</v>
      </c>
      <c r="D146" s="64" t="n">
        <f aca="false">IF(C146&gt;0.005,MIN(IF(G145&gt;0,ROUND(PMT('Loan Details'!$C$17,MAX(1,'Loan Details'!$C$16-A146+1),-C146),0),D145),ROUND(C146*(1+'Loan Details'!$C$17),2)),0)</f>
        <v>17421</v>
      </c>
      <c r="E146" s="63" t="n">
        <f aca="false">IF(C146&gt;0.005,ROUND(C146*'Loan Details'!$C$17,2),0)</f>
        <v>8880.8</v>
      </c>
      <c r="F146" s="63" t="n">
        <f aca="false">D146-E146</f>
        <v>8540.2</v>
      </c>
      <c r="G146" s="65" t="n">
        <f aca="false">IF(C146&gt;0.005,MIN(MAX(0,C146-F146),SUMIF(Prepayments!$D$5:$D$34,A146,Prepayments!$C$5:$C$34)+IF(AND('Loan Details'!$C$9&gt;0,MONTH(B146)='Loan Details'!$C$19,K146&gt;='Loan Details'!$C$11),'Loan Details'!$C$9,0)+'Loan Details'!$C$12),0)</f>
        <v>0</v>
      </c>
      <c r="H146" s="63" t="n">
        <f aca="false">MAX(0,ROUND(C146-F146-G146,2))</f>
        <v>1245219.58</v>
      </c>
      <c r="I146" s="66" t="n">
        <f aca="false">SUM($E$7:E146)</f>
        <v>2507260.58</v>
      </c>
      <c r="J146" s="67" t="n">
        <f aca="false">1-H146/'Loan Details'!$C$5</f>
        <v>0.688695105</v>
      </c>
      <c r="K146" s="61" t="n">
        <f aca="false">INT((A146-1)/12)+1</f>
        <v>12</v>
      </c>
    </row>
    <row r="147" customFormat="false" ht="15" hidden="false" customHeight="false" outlineLevel="0" collapsed="false">
      <c r="A147" s="61" t="n">
        <v>141</v>
      </c>
      <c r="B147" s="62" t="n">
        <f aca="false">IF(C147&gt;0.005,EDATE('Loan Details'!$C$8,A147-1),"")</f>
        <v>50591</v>
      </c>
      <c r="C147" s="63" t="n">
        <f aca="false">H146</f>
        <v>1245219.58</v>
      </c>
      <c r="D147" s="64" t="n">
        <f aca="false">IF(C147&gt;0.005,MIN(IF(G146&gt;0,ROUND(PMT('Loan Details'!$C$17,MAX(1,'Loan Details'!$C$16-A147+1),-C147),0),D146),ROUND(C147*(1+'Loan Details'!$C$17),2)),0)</f>
        <v>17421</v>
      </c>
      <c r="E147" s="63" t="n">
        <f aca="false">IF(C147&gt;0.005,ROUND(C147*'Loan Details'!$C$17,2),0)</f>
        <v>8820.31</v>
      </c>
      <c r="F147" s="63" t="n">
        <f aca="false">D147-E147</f>
        <v>8600.69</v>
      </c>
      <c r="G147" s="65" t="n">
        <f aca="false">IF(C147&gt;0.005,MIN(MAX(0,C147-F147),SUMIF(Prepayments!$D$5:$D$34,A147,Prepayments!$C$5:$C$34)+IF(AND('Loan Details'!$C$9&gt;0,MONTH(B147)='Loan Details'!$C$19,K147&gt;='Loan Details'!$C$11),'Loan Details'!$C$9,0)+'Loan Details'!$C$12),0)</f>
        <v>0</v>
      </c>
      <c r="H147" s="63" t="n">
        <f aca="false">MAX(0,ROUND(C147-F147-G147,2))</f>
        <v>1236618.89</v>
      </c>
      <c r="I147" s="66" t="n">
        <f aca="false">SUM($E$7:E147)</f>
        <v>2516080.89</v>
      </c>
      <c r="J147" s="67" t="n">
        <f aca="false">1-H147/'Loan Details'!$C$5</f>
        <v>0.6908452775</v>
      </c>
      <c r="K147" s="61" t="n">
        <f aca="false">INT((A147-1)/12)+1</f>
        <v>12</v>
      </c>
    </row>
    <row r="148" customFormat="false" ht="15" hidden="false" customHeight="false" outlineLevel="0" collapsed="false">
      <c r="A148" s="61" t="n">
        <v>142</v>
      </c>
      <c r="B148" s="62" t="n">
        <f aca="false">IF(C148&gt;0.005,EDATE('Loan Details'!$C$8,A148-1),"")</f>
        <v>50622</v>
      </c>
      <c r="C148" s="63" t="n">
        <f aca="false">H147</f>
        <v>1236618.89</v>
      </c>
      <c r="D148" s="64" t="n">
        <f aca="false">IF(C148&gt;0.005,MIN(IF(G147&gt;0,ROUND(PMT('Loan Details'!$C$17,MAX(1,'Loan Details'!$C$16-A148+1),-C148),0),D147),ROUND(C148*(1+'Loan Details'!$C$17),2)),0)</f>
        <v>17421</v>
      </c>
      <c r="E148" s="63" t="n">
        <f aca="false">IF(C148&gt;0.005,ROUND(C148*'Loan Details'!$C$17,2),0)</f>
        <v>8759.38</v>
      </c>
      <c r="F148" s="63" t="n">
        <f aca="false">D148-E148</f>
        <v>8661.62</v>
      </c>
      <c r="G148" s="65" t="n">
        <f aca="false">IF(C148&gt;0.005,MIN(MAX(0,C148-F148),SUMIF(Prepayments!$D$5:$D$34,A148,Prepayments!$C$5:$C$34)+IF(AND('Loan Details'!$C$9&gt;0,MONTH(B148)='Loan Details'!$C$19,K148&gt;='Loan Details'!$C$11),'Loan Details'!$C$9,0)+'Loan Details'!$C$12),0)</f>
        <v>0</v>
      </c>
      <c r="H148" s="63" t="n">
        <f aca="false">MAX(0,ROUND(C148-F148-G148,2))</f>
        <v>1227957.27</v>
      </c>
      <c r="I148" s="66" t="n">
        <f aca="false">SUM($E$7:E148)</f>
        <v>2524840.27</v>
      </c>
      <c r="J148" s="67" t="n">
        <f aca="false">1-H148/'Loan Details'!$C$5</f>
        <v>0.6930106825</v>
      </c>
      <c r="K148" s="61" t="n">
        <f aca="false">INT((A148-1)/12)+1</f>
        <v>12</v>
      </c>
    </row>
    <row r="149" customFormat="false" ht="15" hidden="false" customHeight="false" outlineLevel="0" collapsed="false">
      <c r="A149" s="61" t="n">
        <v>143</v>
      </c>
      <c r="B149" s="62" t="n">
        <f aca="false">IF(C149&gt;0.005,EDATE('Loan Details'!$C$8,A149-1),"")</f>
        <v>50653</v>
      </c>
      <c r="C149" s="63" t="n">
        <f aca="false">H148</f>
        <v>1227957.27</v>
      </c>
      <c r="D149" s="64" t="n">
        <f aca="false">IF(C149&gt;0.005,MIN(IF(G148&gt;0,ROUND(PMT('Loan Details'!$C$17,MAX(1,'Loan Details'!$C$16-A149+1),-C149),0),D148),ROUND(C149*(1+'Loan Details'!$C$17),2)),0)</f>
        <v>17421</v>
      </c>
      <c r="E149" s="63" t="n">
        <f aca="false">IF(C149&gt;0.005,ROUND(C149*'Loan Details'!$C$17,2),0)</f>
        <v>8698.03</v>
      </c>
      <c r="F149" s="63" t="n">
        <f aca="false">D149-E149</f>
        <v>8722.97</v>
      </c>
      <c r="G149" s="65" t="n">
        <f aca="false">IF(C149&gt;0.005,MIN(MAX(0,C149-F149),SUMIF(Prepayments!$D$5:$D$34,A149,Prepayments!$C$5:$C$34)+IF(AND('Loan Details'!$C$9&gt;0,MONTH(B149)='Loan Details'!$C$19,K149&gt;='Loan Details'!$C$11),'Loan Details'!$C$9,0)+'Loan Details'!$C$12),0)</f>
        <v>0</v>
      </c>
      <c r="H149" s="63" t="n">
        <f aca="false">MAX(0,ROUND(C149-F149-G149,2))</f>
        <v>1219234.3</v>
      </c>
      <c r="I149" s="66" t="n">
        <f aca="false">SUM($E$7:E149)</f>
        <v>2533538.3</v>
      </c>
      <c r="J149" s="67" t="n">
        <f aca="false">1-H149/'Loan Details'!$C$5</f>
        <v>0.695191425</v>
      </c>
      <c r="K149" s="61" t="n">
        <f aca="false">INT((A149-1)/12)+1</f>
        <v>12</v>
      </c>
    </row>
    <row r="150" customFormat="false" ht="15" hidden="false" customHeight="false" outlineLevel="0" collapsed="false">
      <c r="A150" s="61" t="n">
        <v>144</v>
      </c>
      <c r="B150" s="62" t="n">
        <f aca="false">IF(C150&gt;0.005,EDATE('Loan Details'!$C$8,A150-1),"")</f>
        <v>50683</v>
      </c>
      <c r="C150" s="63" t="n">
        <f aca="false">H149</f>
        <v>1219234.3</v>
      </c>
      <c r="D150" s="64" t="n">
        <f aca="false">IF(C150&gt;0.005,MIN(IF(G149&gt;0,ROUND(PMT('Loan Details'!$C$17,MAX(1,'Loan Details'!$C$16-A150+1),-C150),0),D149),ROUND(C150*(1+'Loan Details'!$C$17),2)),0)</f>
        <v>17421</v>
      </c>
      <c r="E150" s="63" t="n">
        <f aca="false">IF(C150&gt;0.005,ROUND(C150*'Loan Details'!$C$17,2),0)</f>
        <v>8636.24</v>
      </c>
      <c r="F150" s="63" t="n">
        <f aca="false">D150-E150</f>
        <v>8784.76</v>
      </c>
      <c r="G150" s="65" t="n">
        <f aca="false">IF(C150&gt;0.005,MIN(MAX(0,C150-F150),SUMIF(Prepayments!$D$5:$D$34,A150,Prepayments!$C$5:$C$34)+IF(AND('Loan Details'!$C$9&gt;0,MONTH(B150)='Loan Details'!$C$19,K150&gt;='Loan Details'!$C$11),'Loan Details'!$C$9,0)+'Loan Details'!$C$12),0)</f>
        <v>0</v>
      </c>
      <c r="H150" s="63" t="n">
        <f aca="false">MAX(0,ROUND(C150-F150-G150,2))</f>
        <v>1210449.54</v>
      </c>
      <c r="I150" s="66" t="n">
        <f aca="false">SUM($E$7:E150)</f>
        <v>2542174.54</v>
      </c>
      <c r="J150" s="67" t="n">
        <f aca="false">1-H150/'Loan Details'!$C$5</f>
        <v>0.697387615</v>
      </c>
      <c r="K150" s="61" t="n">
        <f aca="false">INT((A150-1)/12)+1</f>
        <v>12</v>
      </c>
    </row>
    <row r="151" customFormat="false" ht="15" hidden="false" customHeight="false" outlineLevel="0" collapsed="false">
      <c r="A151" s="61" t="n">
        <v>145</v>
      </c>
      <c r="B151" s="62" t="n">
        <f aca="false">IF(C151&gt;0.005,EDATE('Loan Details'!$C$8,A151-1),"")</f>
        <v>50714</v>
      </c>
      <c r="C151" s="63" t="n">
        <f aca="false">H150</f>
        <v>1210449.54</v>
      </c>
      <c r="D151" s="64" t="n">
        <f aca="false">IF(C151&gt;0.005,MIN(IF(G150&gt;0,ROUND(PMT('Loan Details'!$C$17,MAX(1,'Loan Details'!$C$16-A151+1),-C151),0),D150),ROUND(C151*(1+'Loan Details'!$C$17),2)),0)</f>
        <v>17421</v>
      </c>
      <c r="E151" s="63" t="n">
        <f aca="false">IF(C151&gt;0.005,ROUND(C151*'Loan Details'!$C$17,2),0)</f>
        <v>8574.02</v>
      </c>
      <c r="F151" s="63" t="n">
        <f aca="false">D151-E151</f>
        <v>8846.98</v>
      </c>
      <c r="G151" s="65" t="n">
        <f aca="false">IF(C151&gt;0.005,MIN(MAX(0,C151-F151),SUMIF(Prepayments!$D$5:$D$34,A151,Prepayments!$C$5:$C$34)+IF(AND('Loan Details'!$C$9&gt;0,MONTH(B151)='Loan Details'!$C$19,K151&gt;='Loan Details'!$C$11),'Loan Details'!$C$9,0)+'Loan Details'!$C$12),0)</f>
        <v>0</v>
      </c>
      <c r="H151" s="63" t="n">
        <f aca="false">MAX(0,ROUND(C151-F151-G151,2))</f>
        <v>1201602.56</v>
      </c>
      <c r="I151" s="66" t="n">
        <f aca="false">SUM($E$7:E151)</f>
        <v>2550748.56</v>
      </c>
      <c r="J151" s="67" t="n">
        <f aca="false">1-H151/'Loan Details'!$C$5</f>
        <v>0.69959936</v>
      </c>
      <c r="K151" s="61" t="n">
        <f aca="false">INT((A151-1)/12)+1</f>
        <v>13</v>
      </c>
    </row>
    <row r="152" customFormat="false" ht="15" hidden="false" customHeight="false" outlineLevel="0" collapsed="false">
      <c r="A152" s="61" t="n">
        <v>146</v>
      </c>
      <c r="B152" s="62" t="n">
        <f aca="false">IF(C152&gt;0.005,EDATE('Loan Details'!$C$8,A152-1),"")</f>
        <v>50744</v>
      </c>
      <c r="C152" s="63" t="n">
        <f aca="false">H151</f>
        <v>1201602.56</v>
      </c>
      <c r="D152" s="64" t="n">
        <f aca="false">IF(C152&gt;0.005,MIN(IF(G151&gt;0,ROUND(PMT('Loan Details'!$C$17,MAX(1,'Loan Details'!$C$16-A152+1),-C152),0),D151),ROUND(C152*(1+'Loan Details'!$C$17),2)),0)</f>
        <v>17421</v>
      </c>
      <c r="E152" s="63" t="n">
        <f aca="false">IF(C152&gt;0.005,ROUND(C152*'Loan Details'!$C$17,2),0)</f>
        <v>8511.35</v>
      </c>
      <c r="F152" s="63" t="n">
        <f aca="false">D152-E152</f>
        <v>8909.65</v>
      </c>
      <c r="G152" s="65" t="n">
        <f aca="false">IF(C152&gt;0.005,MIN(MAX(0,C152-F152),SUMIF(Prepayments!$D$5:$D$34,A152,Prepayments!$C$5:$C$34)+IF(AND('Loan Details'!$C$9&gt;0,MONTH(B152)='Loan Details'!$C$19,K152&gt;='Loan Details'!$C$11),'Loan Details'!$C$9,0)+'Loan Details'!$C$12),0)</f>
        <v>0</v>
      </c>
      <c r="H152" s="63" t="n">
        <f aca="false">MAX(0,ROUND(C152-F152-G152,2))</f>
        <v>1192692.91</v>
      </c>
      <c r="I152" s="66" t="n">
        <f aca="false">SUM($E$7:E152)</f>
        <v>2559259.91</v>
      </c>
      <c r="J152" s="67" t="n">
        <f aca="false">1-H152/'Loan Details'!$C$5</f>
        <v>0.7018267725</v>
      </c>
      <c r="K152" s="61" t="n">
        <f aca="false">INT((A152-1)/12)+1</f>
        <v>13</v>
      </c>
    </row>
    <row r="153" customFormat="false" ht="15" hidden="false" customHeight="false" outlineLevel="0" collapsed="false">
      <c r="A153" s="61" t="n">
        <v>147</v>
      </c>
      <c r="B153" s="62" t="n">
        <f aca="false">IF(C153&gt;0.005,EDATE('Loan Details'!$C$8,A153-1),"")</f>
        <v>50775</v>
      </c>
      <c r="C153" s="63" t="n">
        <f aca="false">H152</f>
        <v>1192692.91</v>
      </c>
      <c r="D153" s="64" t="n">
        <f aca="false">IF(C153&gt;0.005,MIN(IF(G152&gt;0,ROUND(PMT('Loan Details'!$C$17,MAX(1,'Loan Details'!$C$16-A153+1),-C153),0),D152),ROUND(C153*(1+'Loan Details'!$C$17),2)),0)</f>
        <v>17421</v>
      </c>
      <c r="E153" s="63" t="n">
        <f aca="false">IF(C153&gt;0.005,ROUND(C153*'Loan Details'!$C$17,2),0)</f>
        <v>8448.24</v>
      </c>
      <c r="F153" s="63" t="n">
        <f aca="false">D153-E153</f>
        <v>8972.76</v>
      </c>
      <c r="G153" s="65" t="n">
        <f aca="false">IF(C153&gt;0.005,MIN(MAX(0,C153-F153),SUMIF(Prepayments!$D$5:$D$34,A153,Prepayments!$C$5:$C$34)+IF(AND('Loan Details'!$C$9&gt;0,MONTH(B153)='Loan Details'!$C$19,K153&gt;='Loan Details'!$C$11),'Loan Details'!$C$9,0)+'Loan Details'!$C$12),0)</f>
        <v>0</v>
      </c>
      <c r="H153" s="63" t="n">
        <f aca="false">MAX(0,ROUND(C153-F153-G153,2))</f>
        <v>1183720.15</v>
      </c>
      <c r="I153" s="66" t="n">
        <f aca="false">SUM($E$7:E153)</f>
        <v>2567708.15</v>
      </c>
      <c r="J153" s="67" t="n">
        <f aca="false">1-H153/'Loan Details'!$C$5</f>
        <v>0.7040699625</v>
      </c>
      <c r="K153" s="61" t="n">
        <f aca="false">INT((A153-1)/12)+1</f>
        <v>13</v>
      </c>
    </row>
    <row r="154" customFormat="false" ht="15" hidden="false" customHeight="false" outlineLevel="0" collapsed="false">
      <c r="A154" s="61" t="n">
        <v>148</v>
      </c>
      <c r="B154" s="62" t="n">
        <f aca="false">IF(C154&gt;0.005,EDATE('Loan Details'!$C$8,A154-1),"")</f>
        <v>50806</v>
      </c>
      <c r="C154" s="63" t="n">
        <f aca="false">H153</f>
        <v>1183720.15</v>
      </c>
      <c r="D154" s="64" t="n">
        <f aca="false">IF(C154&gt;0.005,MIN(IF(G153&gt;0,ROUND(PMT('Loan Details'!$C$17,MAX(1,'Loan Details'!$C$16-A154+1),-C154),0),D153),ROUND(C154*(1+'Loan Details'!$C$17),2)),0)</f>
        <v>17421</v>
      </c>
      <c r="E154" s="63" t="n">
        <f aca="false">IF(C154&gt;0.005,ROUND(C154*'Loan Details'!$C$17,2),0)</f>
        <v>8384.68</v>
      </c>
      <c r="F154" s="63" t="n">
        <f aca="false">D154-E154</f>
        <v>9036.32</v>
      </c>
      <c r="G154" s="65" t="n">
        <f aca="false">IF(C154&gt;0.005,MIN(MAX(0,C154-F154),SUMIF(Prepayments!$D$5:$D$34,A154,Prepayments!$C$5:$C$34)+IF(AND('Loan Details'!$C$9&gt;0,MONTH(B154)='Loan Details'!$C$19,K154&gt;='Loan Details'!$C$11),'Loan Details'!$C$9,0)+'Loan Details'!$C$12),0)</f>
        <v>0</v>
      </c>
      <c r="H154" s="63" t="n">
        <f aca="false">MAX(0,ROUND(C154-F154-G154,2))</f>
        <v>1174683.83</v>
      </c>
      <c r="I154" s="66" t="n">
        <f aca="false">SUM($E$7:E154)</f>
        <v>2576092.83</v>
      </c>
      <c r="J154" s="67" t="n">
        <f aca="false">1-H154/'Loan Details'!$C$5</f>
        <v>0.7063290425</v>
      </c>
      <c r="K154" s="61" t="n">
        <f aca="false">INT((A154-1)/12)+1</f>
        <v>13</v>
      </c>
    </row>
    <row r="155" customFormat="false" ht="15" hidden="false" customHeight="false" outlineLevel="0" collapsed="false">
      <c r="A155" s="61" t="n">
        <v>149</v>
      </c>
      <c r="B155" s="62" t="n">
        <f aca="false">IF(C155&gt;0.005,EDATE('Loan Details'!$C$8,A155-1),"")</f>
        <v>50834</v>
      </c>
      <c r="C155" s="63" t="n">
        <f aca="false">H154</f>
        <v>1174683.83</v>
      </c>
      <c r="D155" s="64" t="n">
        <f aca="false">IF(C155&gt;0.005,MIN(IF(G154&gt;0,ROUND(PMT('Loan Details'!$C$17,MAX(1,'Loan Details'!$C$16-A155+1),-C155),0),D154),ROUND(C155*(1+'Loan Details'!$C$17),2)),0)</f>
        <v>17421</v>
      </c>
      <c r="E155" s="63" t="n">
        <f aca="false">IF(C155&gt;0.005,ROUND(C155*'Loan Details'!$C$17,2),0)</f>
        <v>8320.68</v>
      </c>
      <c r="F155" s="63" t="n">
        <f aca="false">D155-E155</f>
        <v>9100.32</v>
      </c>
      <c r="G155" s="65" t="n">
        <f aca="false">IF(C155&gt;0.005,MIN(MAX(0,C155-F155),SUMIF(Prepayments!$D$5:$D$34,A155,Prepayments!$C$5:$C$34)+IF(AND('Loan Details'!$C$9&gt;0,MONTH(B155)='Loan Details'!$C$19,K155&gt;='Loan Details'!$C$11),'Loan Details'!$C$9,0)+'Loan Details'!$C$12),0)</f>
        <v>100000</v>
      </c>
      <c r="H155" s="63" t="n">
        <f aca="false">MAX(0,ROUND(C155-F155-G155,2))</f>
        <v>1065583.51</v>
      </c>
      <c r="I155" s="66" t="n">
        <f aca="false">SUM($E$7:E155)</f>
        <v>2584413.51</v>
      </c>
      <c r="J155" s="67" t="n">
        <f aca="false">1-H155/'Loan Details'!$C$5</f>
        <v>0.7336041225</v>
      </c>
      <c r="K155" s="61" t="n">
        <f aca="false">INT((A155-1)/12)+1</f>
        <v>13</v>
      </c>
    </row>
    <row r="156" customFormat="false" ht="15" hidden="false" customHeight="false" outlineLevel="0" collapsed="false">
      <c r="A156" s="61" t="n">
        <v>150</v>
      </c>
      <c r="B156" s="62" t="n">
        <f aca="false">IF(C156&gt;0.005,EDATE('Loan Details'!$C$8,A156-1),"")</f>
        <v>50865</v>
      </c>
      <c r="C156" s="63" t="n">
        <f aca="false">H155</f>
        <v>1065583.51</v>
      </c>
      <c r="D156" s="64" t="n">
        <f aca="false">IF(C156&gt;0.005,MIN(IF(G155&gt;0,ROUND(PMT('Loan Details'!$C$17,MAX(1,'Loan Details'!$C$16-A156+1),-C156),0),D155),ROUND(C156*(1+'Loan Details'!$C$17),2)),0)</f>
        <v>15926</v>
      </c>
      <c r="E156" s="63" t="n">
        <f aca="false">IF(C156&gt;0.005,ROUND(C156*'Loan Details'!$C$17,2),0)</f>
        <v>7547.88</v>
      </c>
      <c r="F156" s="63" t="n">
        <f aca="false">D156-E156</f>
        <v>8378.12</v>
      </c>
      <c r="G156" s="65" t="n">
        <f aca="false">IF(C156&gt;0.005,MIN(MAX(0,C156-F156),SUMIF(Prepayments!$D$5:$D$34,A156,Prepayments!$C$5:$C$34)+IF(AND('Loan Details'!$C$9&gt;0,MONTH(B156)='Loan Details'!$C$19,K156&gt;='Loan Details'!$C$11),'Loan Details'!$C$9,0)+'Loan Details'!$C$12),0)</f>
        <v>0</v>
      </c>
      <c r="H156" s="63" t="n">
        <f aca="false">MAX(0,ROUND(C156-F156-G156,2))</f>
        <v>1057205.39</v>
      </c>
      <c r="I156" s="66" t="n">
        <f aca="false">SUM($E$7:E156)</f>
        <v>2591961.39</v>
      </c>
      <c r="J156" s="67" t="n">
        <f aca="false">1-H156/'Loan Details'!$C$5</f>
        <v>0.7356986525</v>
      </c>
      <c r="K156" s="61" t="n">
        <f aca="false">INT((A156-1)/12)+1</f>
        <v>13</v>
      </c>
    </row>
    <row r="157" customFormat="false" ht="15" hidden="false" customHeight="false" outlineLevel="0" collapsed="false">
      <c r="A157" s="61" t="n">
        <v>151</v>
      </c>
      <c r="B157" s="62" t="n">
        <f aca="false">IF(C157&gt;0.005,EDATE('Loan Details'!$C$8,A157-1),"")</f>
        <v>50895</v>
      </c>
      <c r="C157" s="63" t="n">
        <f aca="false">H156</f>
        <v>1057205.39</v>
      </c>
      <c r="D157" s="64" t="n">
        <f aca="false">IF(C157&gt;0.005,MIN(IF(G156&gt;0,ROUND(PMT('Loan Details'!$C$17,MAX(1,'Loan Details'!$C$16-A157+1),-C157),0),D156),ROUND(C157*(1+'Loan Details'!$C$17),2)),0)</f>
        <v>15926</v>
      </c>
      <c r="E157" s="63" t="n">
        <f aca="false">IF(C157&gt;0.005,ROUND(C157*'Loan Details'!$C$17,2),0)</f>
        <v>7488.54</v>
      </c>
      <c r="F157" s="63" t="n">
        <f aca="false">D157-E157</f>
        <v>8437.46</v>
      </c>
      <c r="G157" s="65" t="n">
        <f aca="false">IF(C157&gt;0.005,MIN(MAX(0,C157-F157),SUMIF(Prepayments!$D$5:$D$34,A157,Prepayments!$C$5:$C$34)+IF(AND('Loan Details'!$C$9&gt;0,MONTH(B157)='Loan Details'!$C$19,K157&gt;='Loan Details'!$C$11),'Loan Details'!$C$9,0)+'Loan Details'!$C$12),0)</f>
        <v>0</v>
      </c>
      <c r="H157" s="63" t="n">
        <f aca="false">MAX(0,ROUND(C157-F157-G157,2))</f>
        <v>1048767.93</v>
      </c>
      <c r="I157" s="66" t="n">
        <f aca="false">SUM($E$7:E157)</f>
        <v>2599449.93</v>
      </c>
      <c r="J157" s="67" t="n">
        <f aca="false">1-H157/'Loan Details'!$C$5</f>
        <v>0.7378080175</v>
      </c>
      <c r="K157" s="61" t="n">
        <f aca="false">INT((A157-1)/12)+1</f>
        <v>13</v>
      </c>
    </row>
    <row r="158" customFormat="false" ht="15" hidden="false" customHeight="false" outlineLevel="0" collapsed="false">
      <c r="A158" s="61" t="n">
        <v>152</v>
      </c>
      <c r="B158" s="62" t="n">
        <f aca="false">IF(C158&gt;0.005,EDATE('Loan Details'!$C$8,A158-1),"")</f>
        <v>50926</v>
      </c>
      <c r="C158" s="63" t="n">
        <f aca="false">H157</f>
        <v>1048767.93</v>
      </c>
      <c r="D158" s="64" t="n">
        <f aca="false">IF(C158&gt;0.005,MIN(IF(G157&gt;0,ROUND(PMT('Loan Details'!$C$17,MAX(1,'Loan Details'!$C$16-A158+1),-C158),0),D157),ROUND(C158*(1+'Loan Details'!$C$17),2)),0)</f>
        <v>15926</v>
      </c>
      <c r="E158" s="63" t="n">
        <f aca="false">IF(C158&gt;0.005,ROUND(C158*'Loan Details'!$C$17,2),0)</f>
        <v>7428.77</v>
      </c>
      <c r="F158" s="63" t="n">
        <f aca="false">D158-E158</f>
        <v>8497.23</v>
      </c>
      <c r="G158" s="65" t="n">
        <f aca="false">IF(C158&gt;0.005,MIN(MAX(0,C158-F158),SUMIF(Prepayments!$D$5:$D$34,A158,Prepayments!$C$5:$C$34)+IF(AND('Loan Details'!$C$9&gt;0,MONTH(B158)='Loan Details'!$C$19,K158&gt;='Loan Details'!$C$11),'Loan Details'!$C$9,0)+'Loan Details'!$C$12),0)</f>
        <v>0</v>
      </c>
      <c r="H158" s="63" t="n">
        <f aca="false">MAX(0,ROUND(C158-F158-G158,2))</f>
        <v>1040270.7</v>
      </c>
      <c r="I158" s="66" t="n">
        <f aca="false">SUM($E$7:E158)</f>
        <v>2606878.7</v>
      </c>
      <c r="J158" s="67" t="n">
        <f aca="false">1-H158/'Loan Details'!$C$5</f>
        <v>0.739932325</v>
      </c>
      <c r="K158" s="61" t="n">
        <f aca="false">INT((A158-1)/12)+1</f>
        <v>13</v>
      </c>
    </row>
    <row r="159" customFormat="false" ht="15" hidden="false" customHeight="false" outlineLevel="0" collapsed="false">
      <c r="A159" s="61" t="n">
        <v>153</v>
      </c>
      <c r="B159" s="62" t="n">
        <f aca="false">IF(C159&gt;0.005,EDATE('Loan Details'!$C$8,A159-1),"")</f>
        <v>50956</v>
      </c>
      <c r="C159" s="63" t="n">
        <f aca="false">H158</f>
        <v>1040270.7</v>
      </c>
      <c r="D159" s="64" t="n">
        <f aca="false">IF(C159&gt;0.005,MIN(IF(G158&gt;0,ROUND(PMT('Loan Details'!$C$17,MAX(1,'Loan Details'!$C$16-A159+1),-C159),0),D158),ROUND(C159*(1+'Loan Details'!$C$17),2)),0)</f>
        <v>15926</v>
      </c>
      <c r="E159" s="63" t="n">
        <f aca="false">IF(C159&gt;0.005,ROUND(C159*'Loan Details'!$C$17,2),0)</f>
        <v>7368.58</v>
      </c>
      <c r="F159" s="63" t="n">
        <f aca="false">D159-E159</f>
        <v>8557.42</v>
      </c>
      <c r="G159" s="65" t="n">
        <f aca="false">IF(C159&gt;0.005,MIN(MAX(0,C159-F159),SUMIF(Prepayments!$D$5:$D$34,A159,Prepayments!$C$5:$C$34)+IF(AND('Loan Details'!$C$9&gt;0,MONTH(B159)='Loan Details'!$C$19,K159&gt;='Loan Details'!$C$11),'Loan Details'!$C$9,0)+'Loan Details'!$C$12),0)</f>
        <v>0</v>
      </c>
      <c r="H159" s="63" t="n">
        <f aca="false">MAX(0,ROUND(C159-F159-G159,2))</f>
        <v>1031713.28</v>
      </c>
      <c r="I159" s="66" t="n">
        <f aca="false">SUM($E$7:E159)</f>
        <v>2614247.28</v>
      </c>
      <c r="J159" s="67" t="n">
        <f aca="false">1-H159/'Loan Details'!$C$5</f>
        <v>0.74207168</v>
      </c>
      <c r="K159" s="61" t="n">
        <f aca="false">INT((A159-1)/12)+1</f>
        <v>13</v>
      </c>
    </row>
    <row r="160" customFormat="false" ht="15" hidden="false" customHeight="false" outlineLevel="0" collapsed="false">
      <c r="A160" s="61" t="n">
        <v>154</v>
      </c>
      <c r="B160" s="62" t="n">
        <f aca="false">IF(C160&gt;0.005,EDATE('Loan Details'!$C$8,A160-1),"")</f>
        <v>50987</v>
      </c>
      <c r="C160" s="63" t="n">
        <f aca="false">H159</f>
        <v>1031713.28</v>
      </c>
      <c r="D160" s="64" t="n">
        <f aca="false">IF(C160&gt;0.005,MIN(IF(G159&gt;0,ROUND(PMT('Loan Details'!$C$17,MAX(1,'Loan Details'!$C$16-A160+1),-C160),0),D159),ROUND(C160*(1+'Loan Details'!$C$17),2)),0)</f>
        <v>15926</v>
      </c>
      <c r="E160" s="63" t="n">
        <f aca="false">IF(C160&gt;0.005,ROUND(C160*'Loan Details'!$C$17,2),0)</f>
        <v>7307.97</v>
      </c>
      <c r="F160" s="63" t="n">
        <f aca="false">D160-E160</f>
        <v>8618.03</v>
      </c>
      <c r="G160" s="65" t="n">
        <f aca="false">IF(C160&gt;0.005,MIN(MAX(0,C160-F160),SUMIF(Prepayments!$D$5:$D$34,A160,Prepayments!$C$5:$C$34)+IF(AND('Loan Details'!$C$9&gt;0,MONTH(B160)='Loan Details'!$C$19,K160&gt;='Loan Details'!$C$11),'Loan Details'!$C$9,0)+'Loan Details'!$C$12),0)</f>
        <v>0</v>
      </c>
      <c r="H160" s="63" t="n">
        <f aca="false">MAX(0,ROUND(C160-F160-G160,2))</f>
        <v>1023095.25</v>
      </c>
      <c r="I160" s="66" t="n">
        <f aca="false">SUM($E$7:E160)</f>
        <v>2621555.25</v>
      </c>
      <c r="J160" s="67" t="n">
        <f aca="false">1-H160/'Loan Details'!$C$5</f>
        <v>0.7442261875</v>
      </c>
      <c r="K160" s="61" t="n">
        <f aca="false">INT((A160-1)/12)+1</f>
        <v>13</v>
      </c>
    </row>
    <row r="161" customFormat="false" ht="15" hidden="false" customHeight="false" outlineLevel="0" collapsed="false">
      <c r="A161" s="61" t="n">
        <v>155</v>
      </c>
      <c r="B161" s="62" t="n">
        <f aca="false">IF(C161&gt;0.005,EDATE('Loan Details'!$C$8,A161-1),"")</f>
        <v>51018</v>
      </c>
      <c r="C161" s="63" t="n">
        <f aca="false">H160</f>
        <v>1023095.25</v>
      </c>
      <c r="D161" s="64" t="n">
        <f aca="false">IF(C161&gt;0.005,MIN(IF(G160&gt;0,ROUND(PMT('Loan Details'!$C$17,MAX(1,'Loan Details'!$C$16-A161+1),-C161),0),D160),ROUND(C161*(1+'Loan Details'!$C$17),2)),0)</f>
        <v>15926</v>
      </c>
      <c r="E161" s="63" t="n">
        <f aca="false">IF(C161&gt;0.005,ROUND(C161*'Loan Details'!$C$17,2),0)</f>
        <v>7246.92</v>
      </c>
      <c r="F161" s="63" t="n">
        <f aca="false">D161-E161</f>
        <v>8679.08</v>
      </c>
      <c r="G161" s="65" t="n">
        <f aca="false">IF(C161&gt;0.005,MIN(MAX(0,C161-F161),SUMIF(Prepayments!$D$5:$D$34,A161,Prepayments!$C$5:$C$34)+IF(AND('Loan Details'!$C$9&gt;0,MONTH(B161)='Loan Details'!$C$19,K161&gt;='Loan Details'!$C$11),'Loan Details'!$C$9,0)+'Loan Details'!$C$12),0)</f>
        <v>0</v>
      </c>
      <c r="H161" s="63" t="n">
        <f aca="false">MAX(0,ROUND(C161-F161-G161,2))</f>
        <v>1014416.17</v>
      </c>
      <c r="I161" s="66" t="n">
        <f aca="false">SUM($E$7:E161)</f>
        <v>2628802.17</v>
      </c>
      <c r="J161" s="67" t="n">
        <f aca="false">1-H161/'Loan Details'!$C$5</f>
        <v>0.7463959575</v>
      </c>
      <c r="K161" s="61" t="n">
        <f aca="false">INT((A161-1)/12)+1</f>
        <v>13</v>
      </c>
    </row>
    <row r="162" customFormat="false" ht="15" hidden="false" customHeight="false" outlineLevel="0" collapsed="false">
      <c r="A162" s="61" t="n">
        <v>156</v>
      </c>
      <c r="B162" s="62" t="n">
        <f aca="false">IF(C162&gt;0.005,EDATE('Loan Details'!$C$8,A162-1),"")</f>
        <v>51048</v>
      </c>
      <c r="C162" s="63" t="n">
        <f aca="false">H161</f>
        <v>1014416.17</v>
      </c>
      <c r="D162" s="64" t="n">
        <f aca="false">IF(C162&gt;0.005,MIN(IF(G161&gt;0,ROUND(PMT('Loan Details'!$C$17,MAX(1,'Loan Details'!$C$16-A162+1),-C162),0),D161),ROUND(C162*(1+'Loan Details'!$C$17),2)),0)</f>
        <v>15926</v>
      </c>
      <c r="E162" s="63" t="n">
        <f aca="false">IF(C162&gt;0.005,ROUND(C162*'Loan Details'!$C$17,2),0)</f>
        <v>7185.45</v>
      </c>
      <c r="F162" s="63" t="n">
        <f aca="false">D162-E162</f>
        <v>8740.55</v>
      </c>
      <c r="G162" s="65" t="n">
        <f aca="false">IF(C162&gt;0.005,MIN(MAX(0,C162-F162),SUMIF(Prepayments!$D$5:$D$34,A162,Prepayments!$C$5:$C$34)+IF(AND('Loan Details'!$C$9&gt;0,MONTH(B162)='Loan Details'!$C$19,K162&gt;='Loan Details'!$C$11),'Loan Details'!$C$9,0)+'Loan Details'!$C$12),0)</f>
        <v>0</v>
      </c>
      <c r="H162" s="63" t="n">
        <f aca="false">MAX(0,ROUND(C162-F162-G162,2))</f>
        <v>1005675.62</v>
      </c>
      <c r="I162" s="66" t="n">
        <f aca="false">SUM($E$7:E162)</f>
        <v>2635987.62</v>
      </c>
      <c r="J162" s="67" t="n">
        <f aca="false">1-H162/'Loan Details'!$C$5</f>
        <v>0.748581095</v>
      </c>
      <c r="K162" s="61" t="n">
        <f aca="false">INT((A162-1)/12)+1</f>
        <v>13</v>
      </c>
    </row>
    <row r="163" customFormat="false" ht="15" hidden="false" customHeight="false" outlineLevel="0" collapsed="false">
      <c r="A163" s="61" t="n">
        <v>157</v>
      </c>
      <c r="B163" s="62" t="n">
        <f aca="false">IF(C163&gt;0.005,EDATE('Loan Details'!$C$8,A163-1),"")</f>
        <v>51079</v>
      </c>
      <c r="C163" s="63" t="n">
        <f aca="false">H162</f>
        <v>1005675.62</v>
      </c>
      <c r="D163" s="64" t="n">
        <f aca="false">IF(C163&gt;0.005,MIN(IF(G162&gt;0,ROUND(PMT('Loan Details'!$C$17,MAX(1,'Loan Details'!$C$16-A163+1),-C163),0),D162),ROUND(C163*(1+'Loan Details'!$C$17),2)),0)</f>
        <v>15926</v>
      </c>
      <c r="E163" s="63" t="n">
        <f aca="false">IF(C163&gt;0.005,ROUND(C163*'Loan Details'!$C$17,2),0)</f>
        <v>7123.54</v>
      </c>
      <c r="F163" s="63" t="n">
        <f aca="false">D163-E163</f>
        <v>8802.46</v>
      </c>
      <c r="G163" s="65" t="n">
        <f aca="false">IF(C163&gt;0.005,MIN(MAX(0,C163-F163),SUMIF(Prepayments!$D$5:$D$34,A163,Prepayments!$C$5:$C$34)+IF(AND('Loan Details'!$C$9&gt;0,MONTH(B163)='Loan Details'!$C$19,K163&gt;='Loan Details'!$C$11),'Loan Details'!$C$9,0)+'Loan Details'!$C$12),0)</f>
        <v>0</v>
      </c>
      <c r="H163" s="63" t="n">
        <f aca="false">MAX(0,ROUND(C163-F163-G163,2))</f>
        <v>996873.16</v>
      </c>
      <c r="I163" s="66" t="n">
        <f aca="false">SUM($E$7:E163)</f>
        <v>2643111.16</v>
      </c>
      <c r="J163" s="67" t="n">
        <f aca="false">1-H163/'Loan Details'!$C$5</f>
        <v>0.75078171</v>
      </c>
      <c r="K163" s="61" t="n">
        <f aca="false">INT((A163-1)/12)+1</f>
        <v>14</v>
      </c>
    </row>
    <row r="164" customFormat="false" ht="15" hidden="false" customHeight="false" outlineLevel="0" collapsed="false">
      <c r="A164" s="61" t="n">
        <v>158</v>
      </c>
      <c r="B164" s="62" t="n">
        <f aca="false">IF(C164&gt;0.005,EDATE('Loan Details'!$C$8,A164-1),"")</f>
        <v>51109</v>
      </c>
      <c r="C164" s="63" t="n">
        <f aca="false">H163</f>
        <v>996873.16</v>
      </c>
      <c r="D164" s="64" t="n">
        <f aca="false">IF(C164&gt;0.005,MIN(IF(G163&gt;0,ROUND(PMT('Loan Details'!$C$17,MAX(1,'Loan Details'!$C$16-A164+1),-C164),0),D163),ROUND(C164*(1+'Loan Details'!$C$17),2)),0)</f>
        <v>15926</v>
      </c>
      <c r="E164" s="63" t="n">
        <f aca="false">IF(C164&gt;0.005,ROUND(C164*'Loan Details'!$C$17,2),0)</f>
        <v>7061.18</v>
      </c>
      <c r="F164" s="63" t="n">
        <f aca="false">D164-E164</f>
        <v>8864.82</v>
      </c>
      <c r="G164" s="65" t="n">
        <f aca="false">IF(C164&gt;0.005,MIN(MAX(0,C164-F164),SUMIF(Prepayments!$D$5:$D$34,A164,Prepayments!$C$5:$C$34)+IF(AND('Loan Details'!$C$9&gt;0,MONTH(B164)='Loan Details'!$C$19,K164&gt;='Loan Details'!$C$11),'Loan Details'!$C$9,0)+'Loan Details'!$C$12),0)</f>
        <v>0</v>
      </c>
      <c r="H164" s="63" t="n">
        <f aca="false">MAX(0,ROUND(C164-F164-G164,2))</f>
        <v>988008.34</v>
      </c>
      <c r="I164" s="66" t="n">
        <f aca="false">SUM($E$7:E164)</f>
        <v>2650172.34</v>
      </c>
      <c r="J164" s="67" t="n">
        <f aca="false">1-H164/'Loan Details'!$C$5</f>
        <v>0.752997915</v>
      </c>
      <c r="K164" s="61" t="n">
        <f aca="false">INT((A164-1)/12)+1</f>
        <v>14</v>
      </c>
    </row>
    <row r="165" customFormat="false" ht="15" hidden="false" customHeight="false" outlineLevel="0" collapsed="false">
      <c r="A165" s="61" t="n">
        <v>159</v>
      </c>
      <c r="B165" s="62" t="n">
        <f aca="false">IF(C165&gt;0.005,EDATE('Loan Details'!$C$8,A165-1),"")</f>
        <v>51140</v>
      </c>
      <c r="C165" s="63" t="n">
        <f aca="false">H164</f>
        <v>988008.34</v>
      </c>
      <c r="D165" s="64" t="n">
        <f aca="false">IF(C165&gt;0.005,MIN(IF(G164&gt;0,ROUND(PMT('Loan Details'!$C$17,MAX(1,'Loan Details'!$C$16-A165+1),-C165),0),D164),ROUND(C165*(1+'Loan Details'!$C$17),2)),0)</f>
        <v>15926</v>
      </c>
      <c r="E165" s="63" t="n">
        <f aca="false">IF(C165&gt;0.005,ROUND(C165*'Loan Details'!$C$17,2),0)</f>
        <v>6998.39</v>
      </c>
      <c r="F165" s="63" t="n">
        <f aca="false">D165-E165</f>
        <v>8927.61</v>
      </c>
      <c r="G165" s="65" t="n">
        <f aca="false">IF(C165&gt;0.005,MIN(MAX(0,C165-F165),SUMIF(Prepayments!$D$5:$D$34,A165,Prepayments!$C$5:$C$34)+IF(AND('Loan Details'!$C$9&gt;0,MONTH(B165)='Loan Details'!$C$19,K165&gt;='Loan Details'!$C$11),'Loan Details'!$C$9,0)+'Loan Details'!$C$12),0)</f>
        <v>0</v>
      </c>
      <c r="H165" s="63" t="n">
        <f aca="false">MAX(0,ROUND(C165-F165-G165,2))</f>
        <v>979080.73</v>
      </c>
      <c r="I165" s="66" t="n">
        <f aca="false">SUM($E$7:E165)</f>
        <v>2657170.73</v>
      </c>
      <c r="J165" s="67" t="n">
        <f aca="false">1-H165/'Loan Details'!$C$5</f>
        <v>0.7552298175</v>
      </c>
      <c r="K165" s="61" t="n">
        <f aca="false">INT((A165-1)/12)+1</f>
        <v>14</v>
      </c>
    </row>
    <row r="166" customFormat="false" ht="15" hidden="false" customHeight="false" outlineLevel="0" collapsed="false">
      <c r="A166" s="61" t="n">
        <v>160</v>
      </c>
      <c r="B166" s="62" t="n">
        <f aca="false">IF(C166&gt;0.005,EDATE('Loan Details'!$C$8,A166-1),"")</f>
        <v>51171</v>
      </c>
      <c r="C166" s="63" t="n">
        <f aca="false">H165</f>
        <v>979080.73</v>
      </c>
      <c r="D166" s="64" t="n">
        <f aca="false">IF(C166&gt;0.005,MIN(IF(G165&gt;0,ROUND(PMT('Loan Details'!$C$17,MAX(1,'Loan Details'!$C$16-A166+1),-C166),0),D165),ROUND(C166*(1+'Loan Details'!$C$17),2)),0)</f>
        <v>15926</v>
      </c>
      <c r="E166" s="63" t="n">
        <f aca="false">IF(C166&gt;0.005,ROUND(C166*'Loan Details'!$C$17,2),0)</f>
        <v>6935.16</v>
      </c>
      <c r="F166" s="63" t="n">
        <f aca="false">D166-E166</f>
        <v>8990.84</v>
      </c>
      <c r="G166" s="65" t="n">
        <f aca="false">IF(C166&gt;0.005,MIN(MAX(0,C166-F166),SUMIF(Prepayments!$D$5:$D$34,A166,Prepayments!$C$5:$C$34)+IF(AND('Loan Details'!$C$9&gt;0,MONTH(B166)='Loan Details'!$C$19,K166&gt;='Loan Details'!$C$11),'Loan Details'!$C$9,0)+'Loan Details'!$C$12),0)</f>
        <v>0</v>
      </c>
      <c r="H166" s="63" t="n">
        <f aca="false">MAX(0,ROUND(C166-F166-G166,2))</f>
        <v>970089.89</v>
      </c>
      <c r="I166" s="66" t="n">
        <f aca="false">SUM($E$7:E166)</f>
        <v>2664105.89</v>
      </c>
      <c r="J166" s="67" t="n">
        <f aca="false">1-H166/'Loan Details'!$C$5</f>
        <v>0.7574775275</v>
      </c>
      <c r="K166" s="61" t="n">
        <f aca="false">INT((A166-1)/12)+1</f>
        <v>14</v>
      </c>
    </row>
    <row r="167" customFormat="false" ht="15" hidden="false" customHeight="false" outlineLevel="0" collapsed="false">
      <c r="A167" s="61" t="n">
        <v>161</v>
      </c>
      <c r="B167" s="62" t="n">
        <f aca="false">IF(C167&gt;0.005,EDATE('Loan Details'!$C$8,A167-1),"")</f>
        <v>51200</v>
      </c>
      <c r="C167" s="63" t="n">
        <f aca="false">H166</f>
        <v>970089.89</v>
      </c>
      <c r="D167" s="64" t="n">
        <f aca="false">IF(C167&gt;0.005,MIN(IF(G166&gt;0,ROUND(PMT('Loan Details'!$C$17,MAX(1,'Loan Details'!$C$16-A167+1),-C167),0),D166),ROUND(C167*(1+'Loan Details'!$C$17),2)),0)</f>
        <v>15926</v>
      </c>
      <c r="E167" s="63" t="n">
        <f aca="false">IF(C167&gt;0.005,ROUND(C167*'Loan Details'!$C$17,2),0)</f>
        <v>6871.47</v>
      </c>
      <c r="F167" s="63" t="n">
        <f aca="false">D167-E167</f>
        <v>9054.53</v>
      </c>
      <c r="G167" s="65" t="n">
        <f aca="false">IF(C167&gt;0.005,MIN(MAX(0,C167-F167),SUMIF(Prepayments!$D$5:$D$34,A167,Prepayments!$C$5:$C$34)+IF(AND('Loan Details'!$C$9&gt;0,MONTH(B167)='Loan Details'!$C$19,K167&gt;='Loan Details'!$C$11),'Loan Details'!$C$9,0)+'Loan Details'!$C$12),0)</f>
        <v>100000</v>
      </c>
      <c r="H167" s="63" t="n">
        <f aca="false">MAX(0,ROUND(C167-F167-G167,2))</f>
        <v>861035.36</v>
      </c>
      <c r="I167" s="66" t="n">
        <f aca="false">SUM($E$7:E167)</f>
        <v>2670977.36</v>
      </c>
      <c r="J167" s="67" t="n">
        <f aca="false">1-H167/'Loan Details'!$C$5</f>
        <v>0.78474116</v>
      </c>
      <c r="K167" s="61" t="n">
        <f aca="false">INT((A167-1)/12)+1</f>
        <v>14</v>
      </c>
    </row>
    <row r="168" customFormat="false" ht="15" hidden="false" customHeight="false" outlineLevel="0" collapsed="false">
      <c r="A168" s="61" t="n">
        <v>162</v>
      </c>
      <c r="B168" s="62" t="n">
        <f aca="false">IF(C168&gt;0.005,EDATE('Loan Details'!$C$8,A168-1),"")</f>
        <v>51231</v>
      </c>
      <c r="C168" s="63" t="n">
        <f aca="false">H167</f>
        <v>861035.36</v>
      </c>
      <c r="D168" s="64" t="n">
        <f aca="false">IF(C168&gt;0.005,MIN(IF(G167&gt;0,ROUND(PMT('Loan Details'!$C$17,MAX(1,'Loan Details'!$C$16-A168+1),-C168),0),D167),ROUND(C168*(1+'Loan Details'!$C$17),2)),0)</f>
        <v>14269</v>
      </c>
      <c r="E168" s="63" t="n">
        <f aca="false">IF(C168&gt;0.005,ROUND(C168*'Loan Details'!$C$17,2),0)</f>
        <v>6099</v>
      </c>
      <c r="F168" s="63" t="n">
        <f aca="false">D168-E168</f>
        <v>8170</v>
      </c>
      <c r="G168" s="65" t="n">
        <f aca="false">IF(C168&gt;0.005,MIN(MAX(0,C168-F168),SUMIF(Prepayments!$D$5:$D$34,A168,Prepayments!$C$5:$C$34)+IF(AND('Loan Details'!$C$9&gt;0,MONTH(B168)='Loan Details'!$C$19,K168&gt;='Loan Details'!$C$11),'Loan Details'!$C$9,0)+'Loan Details'!$C$12),0)</f>
        <v>0</v>
      </c>
      <c r="H168" s="63" t="n">
        <f aca="false">MAX(0,ROUND(C168-F168-G168,2))</f>
        <v>852865.36</v>
      </c>
      <c r="I168" s="66" t="n">
        <f aca="false">SUM($E$7:E168)</f>
        <v>2677076.36</v>
      </c>
      <c r="J168" s="67" t="n">
        <f aca="false">1-H168/'Loan Details'!$C$5</f>
        <v>0.78678366</v>
      </c>
      <c r="K168" s="61" t="n">
        <f aca="false">INT((A168-1)/12)+1</f>
        <v>14</v>
      </c>
    </row>
    <row r="169" customFormat="false" ht="15" hidden="false" customHeight="false" outlineLevel="0" collapsed="false">
      <c r="A169" s="61" t="n">
        <v>163</v>
      </c>
      <c r="B169" s="62" t="n">
        <f aca="false">IF(C169&gt;0.005,EDATE('Loan Details'!$C$8,A169-1),"")</f>
        <v>51261</v>
      </c>
      <c r="C169" s="63" t="n">
        <f aca="false">H168</f>
        <v>852865.36</v>
      </c>
      <c r="D169" s="64" t="n">
        <f aca="false">IF(C169&gt;0.005,MIN(IF(G168&gt;0,ROUND(PMT('Loan Details'!$C$17,MAX(1,'Loan Details'!$C$16-A169+1),-C169),0),D168),ROUND(C169*(1+'Loan Details'!$C$17),2)),0)</f>
        <v>14269</v>
      </c>
      <c r="E169" s="63" t="n">
        <f aca="false">IF(C169&gt;0.005,ROUND(C169*'Loan Details'!$C$17,2),0)</f>
        <v>6041.13</v>
      </c>
      <c r="F169" s="63" t="n">
        <f aca="false">D169-E169</f>
        <v>8227.87</v>
      </c>
      <c r="G169" s="65" t="n">
        <f aca="false">IF(C169&gt;0.005,MIN(MAX(0,C169-F169),SUMIF(Prepayments!$D$5:$D$34,A169,Prepayments!$C$5:$C$34)+IF(AND('Loan Details'!$C$9&gt;0,MONTH(B169)='Loan Details'!$C$19,K169&gt;='Loan Details'!$C$11),'Loan Details'!$C$9,0)+'Loan Details'!$C$12),0)</f>
        <v>0</v>
      </c>
      <c r="H169" s="63" t="n">
        <f aca="false">MAX(0,ROUND(C169-F169-G169,2))</f>
        <v>844637.49</v>
      </c>
      <c r="I169" s="66" t="n">
        <f aca="false">SUM($E$7:E169)</f>
        <v>2683117.49</v>
      </c>
      <c r="J169" s="67" t="n">
        <f aca="false">1-H169/'Loan Details'!$C$5</f>
        <v>0.7888406275</v>
      </c>
      <c r="K169" s="61" t="n">
        <f aca="false">INT((A169-1)/12)+1</f>
        <v>14</v>
      </c>
    </row>
    <row r="170" customFormat="false" ht="15" hidden="false" customHeight="false" outlineLevel="0" collapsed="false">
      <c r="A170" s="61" t="n">
        <v>164</v>
      </c>
      <c r="B170" s="62" t="n">
        <f aca="false">IF(C170&gt;0.005,EDATE('Loan Details'!$C$8,A170-1),"")</f>
        <v>51292</v>
      </c>
      <c r="C170" s="63" t="n">
        <f aca="false">H169</f>
        <v>844637.49</v>
      </c>
      <c r="D170" s="64" t="n">
        <f aca="false">IF(C170&gt;0.005,MIN(IF(G169&gt;0,ROUND(PMT('Loan Details'!$C$17,MAX(1,'Loan Details'!$C$16-A170+1),-C170),0),D169),ROUND(C170*(1+'Loan Details'!$C$17),2)),0)</f>
        <v>14269</v>
      </c>
      <c r="E170" s="63" t="n">
        <f aca="false">IF(C170&gt;0.005,ROUND(C170*'Loan Details'!$C$17,2),0)</f>
        <v>5982.85</v>
      </c>
      <c r="F170" s="63" t="n">
        <f aca="false">D170-E170</f>
        <v>8286.15</v>
      </c>
      <c r="G170" s="65" t="n">
        <f aca="false">IF(C170&gt;0.005,MIN(MAX(0,C170-F170),SUMIF(Prepayments!$D$5:$D$34,A170,Prepayments!$C$5:$C$34)+IF(AND('Loan Details'!$C$9&gt;0,MONTH(B170)='Loan Details'!$C$19,K170&gt;='Loan Details'!$C$11),'Loan Details'!$C$9,0)+'Loan Details'!$C$12),0)</f>
        <v>0</v>
      </c>
      <c r="H170" s="63" t="n">
        <f aca="false">MAX(0,ROUND(C170-F170-G170,2))</f>
        <v>836351.34</v>
      </c>
      <c r="I170" s="66" t="n">
        <f aca="false">SUM($E$7:E170)</f>
        <v>2689100.34</v>
      </c>
      <c r="J170" s="67" t="n">
        <f aca="false">1-H170/'Loan Details'!$C$5</f>
        <v>0.790912165</v>
      </c>
      <c r="K170" s="61" t="n">
        <f aca="false">INT((A170-1)/12)+1</f>
        <v>14</v>
      </c>
    </row>
    <row r="171" customFormat="false" ht="15" hidden="false" customHeight="false" outlineLevel="0" collapsed="false">
      <c r="A171" s="61" t="n">
        <v>165</v>
      </c>
      <c r="B171" s="62" t="n">
        <f aca="false">IF(C171&gt;0.005,EDATE('Loan Details'!$C$8,A171-1),"")</f>
        <v>51322</v>
      </c>
      <c r="C171" s="63" t="n">
        <f aca="false">H170</f>
        <v>836351.34</v>
      </c>
      <c r="D171" s="64" t="n">
        <f aca="false">IF(C171&gt;0.005,MIN(IF(G170&gt;0,ROUND(PMT('Loan Details'!$C$17,MAX(1,'Loan Details'!$C$16-A171+1),-C171),0),D170),ROUND(C171*(1+'Loan Details'!$C$17),2)),0)</f>
        <v>14269</v>
      </c>
      <c r="E171" s="63" t="n">
        <f aca="false">IF(C171&gt;0.005,ROUND(C171*'Loan Details'!$C$17,2),0)</f>
        <v>5924.16</v>
      </c>
      <c r="F171" s="63" t="n">
        <f aca="false">D171-E171</f>
        <v>8344.84</v>
      </c>
      <c r="G171" s="65" t="n">
        <f aca="false">IF(C171&gt;0.005,MIN(MAX(0,C171-F171),SUMIF(Prepayments!$D$5:$D$34,A171,Prepayments!$C$5:$C$34)+IF(AND('Loan Details'!$C$9&gt;0,MONTH(B171)='Loan Details'!$C$19,K171&gt;='Loan Details'!$C$11),'Loan Details'!$C$9,0)+'Loan Details'!$C$12),0)</f>
        <v>0</v>
      </c>
      <c r="H171" s="63" t="n">
        <f aca="false">MAX(0,ROUND(C171-F171-G171,2))</f>
        <v>828006.5</v>
      </c>
      <c r="I171" s="66" t="n">
        <f aca="false">SUM($E$7:E171)</f>
        <v>2695024.5</v>
      </c>
      <c r="J171" s="67" t="n">
        <f aca="false">1-H171/'Loan Details'!$C$5</f>
        <v>0.792998375</v>
      </c>
      <c r="K171" s="61" t="n">
        <f aca="false">INT((A171-1)/12)+1</f>
        <v>14</v>
      </c>
    </row>
    <row r="172" customFormat="false" ht="15" hidden="false" customHeight="false" outlineLevel="0" collapsed="false">
      <c r="A172" s="61" t="n">
        <v>166</v>
      </c>
      <c r="B172" s="62" t="n">
        <f aca="false">IF(C172&gt;0.005,EDATE('Loan Details'!$C$8,A172-1),"")</f>
        <v>51353</v>
      </c>
      <c r="C172" s="63" t="n">
        <f aca="false">H171</f>
        <v>828006.5</v>
      </c>
      <c r="D172" s="64" t="n">
        <f aca="false">IF(C172&gt;0.005,MIN(IF(G171&gt;0,ROUND(PMT('Loan Details'!$C$17,MAX(1,'Loan Details'!$C$16-A172+1),-C172),0),D171),ROUND(C172*(1+'Loan Details'!$C$17),2)),0)</f>
        <v>14269</v>
      </c>
      <c r="E172" s="63" t="n">
        <f aca="false">IF(C172&gt;0.005,ROUND(C172*'Loan Details'!$C$17,2),0)</f>
        <v>5865.05</v>
      </c>
      <c r="F172" s="63" t="n">
        <f aca="false">D172-E172</f>
        <v>8403.95</v>
      </c>
      <c r="G172" s="65" t="n">
        <f aca="false">IF(C172&gt;0.005,MIN(MAX(0,C172-F172),SUMIF(Prepayments!$D$5:$D$34,A172,Prepayments!$C$5:$C$34)+IF(AND('Loan Details'!$C$9&gt;0,MONTH(B172)='Loan Details'!$C$19,K172&gt;='Loan Details'!$C$11),'Loan Details'!$C$9,0)+'Loan Details'!$C$12),0)</f>
        <v>0</v>
      </c>
      <c r="H172" s="63" t="n">
        <f aca="false">MAX(0,ROUND(C172-F172-G172,2))</f>
        <v>819602.55</v>
      </c>
      <c r="I172" s="66" t="n">
        <f aca="false">SUM($E$7:E172)</f>
        <v>2700889.55</v>
      </c>
      <c r="J172" s="67" t="n">
        <f aca="false">1-H172/'Loan Details'!$C$5</f>
        <v>0.7950993625</v>
      </c>
      <c r="K172" s="61" t="n">
        <f aca="false">INT((A172-1)/12)+1</f>
        <v>14</v>
      </c>
    </row>
    <row r="173" customFormat="false" ht="15" hidden="false" customHeight="false" outlineLevel="0" collapsed="false">
      <c r="A173" s="61" t="n">
        <v>167</v>
      </c>
      <c r="B173" s="62" t="n">
        <f aca="false">IF(C173&gt;0.005,EDATE('Loan Details'!$C$8,A173-1),"")</f>
        <v>51384</v>
      </c>
      <c r="C173" s="63" t="n">
        <f aca="false">H172</f>
        <v>819602.55</v>
      </c>
      <c r="D173" s="64" t="n">
        <f aca="false">IF(C173&gt;0.005,MIN(IF(G172&gt;0,ROUND(PMT('Loan Details'!$C$17,MAX(1,'Loan Details'!$C$16-A173+1),-C173),0),D172),ROUND(C173*(1+'Loan Details'!$C$17),2)),0)</f>
        <v>14269</v>
      </c>
      <c r="E173" s="63" t="n">
        <f aca="false">IF(C173&gt;0.005,ROUND(C173*'Loan Details'!$C$17,2),0)</f>
        <v>5805.52</v>
      </c>
      <c r="F173" s="63" t="n">
        <f aca="false">D173-E173</f>
        <v>8463.48</v>
      </c>
      <c r="G173" s="65" t="n">
        <f aca="false">IF(C173&gt;0.005,MIN(MAX(0,C173-F173),SUMIF(Prepayments!$D$5:$D$34,A173,Prepayments!$C$5:$C$34)+IF(AND('Loan Details'!$C$9&gt;0,MONTH(B173)='Loan Details'!$C$19,K173&gt;='Loan Details'!$C$11),'Loan Details'!$C$9,0)+'Loan Details'!$C$12),0)</f>
        <v>0</v>
      </c>
      <c r="H173" s="63" t="n">
        <f aca="false">MAX(0,ROUND(C173-F173-G173,2))</f>
        <v>811139.07</v>
      </c>
      <c r="I173" s="66" t="n">
        <f aca="false">SUM($E$7:E173)</f>
        <v>2706695.07</v>
      </c>
      <c r="J173" s="67" t="n">
        <f aca="false">1-H173/'Loan Details'!$C$5</f>
        <v>0.7972152325</v>
      </c>
      <c r="K173" s="61" t="n">
        <f aca="false">INT((A173-1)/12)+1</f>
        <v>14</v>
      </c>
    </row>
    <row r="174" customFormat="false" ht="15" hidden="false" customHeight="false" outlineLevel="0" collapsed="false">
      <c r="A174" s="61" t="n">
        <v>168</v>
      </c>
      <c r="B174" s="62" t="n">
        <f aca="false">IF(C174&gt;0.005,EDATE('Loan Details'!$C$8,A174-1),"")</f>
        <v>51414</v>
      </c>
      <c r="C174" s="63" t="n">
        <f aca="false">H173</f>
        <v>811139.07</v>
      </c>
      <c r="D174" s="64" t="n">
        <f aca="false">IF(C174&gt;0.005,MIN(IF(G173&gt;0,ROUND(PMT('Loan Details'!$C$17,MAX(1,'Loan Details'!$C$16-A174+1),-C174),0),D173),ROUND(C174*(1+'Loan Details'!$C$17),2)),0)</f>
        <v>14269</v>
      </c>
      <c r="E174" s="63" t="n">
        <f aca="false">IF(C174&gt;0.005,ROUND(C174*'Loan Details'!$C$17,2),0)</f>
        <v>5745.57</v>
      </c>
      <c r="F174" s="63" t="n">
        <f aca="false">D174-E174</f>
        <v>8523.43</v>
      </c>
      <c r="G174" s="65" t="n">
        <f aca="false">IF(C174&gt;0.005,MIN(MAX(0,C174-F174),SUMIF(Prepayments!$D$5:$D$34,A174,Prepayments!$C$5:$C$34)+IF(AND('Loan Details'!$C$9&gt;0,MONTH(B174)='Loan Details'!$C$19,K174&gt;='Loan Details'!$C$11),'Loan Details'!$C$9,0)+'Loan Details'!$C$12),0)</f>
        <v>0</v>
      </c>
      <c r="H174" s="63" t="n">
        <f aca="false">MAX(0,ROUND(C174-F174-G174,2))</f>
        <v>802615.64</v>
      </c>
      <c r="I174" s="66" t="n">
        <f aca="false">SUM($E$7:E174)</f>
        <v>2712440.64</v>
      </c>
      <c r="J174" s="67" t="n">
        <f aca="false">1-H174/'Loan Details'!$C$5</f>
        <v>0.79934609</v>
      </c>
      <c r="K174" s="61" t="n">
        <f aca="false">INT((A174-1)/12)+1</f>
        <v>14</v>
      </c>
    </row>
    <row r="175" customFormat="false" ht="15" hidden="false" customHeight="false" outlineLevel="0" collapsed="false">
      <c r="A175" s="61" t="n">
        <v>169</v>
      </c>
      <c r="B175" s="62" t="n">
        <f aca="false">IF(C175&gt;0.005,EDATE('Loan Details'!$C$8,A175-1),"")</f>
        <v>51445</v>
      </c>
      <c r="C175" s="63" t="n">
        <f aca="false">H174</f>
        <v>802615.64</v>
      </c>
      <c r="D175" s="64" t="n">
        <f aca="false">IF(C175&gt;0.005,MIN(IF(G174&gt;0,ROUND(PMT('Loan Details'!$C$17,MAX(1,'Loan Details'!$C$16-A175+1),-C175),0),D174),ROUND(C175*(1+'Loan Details'!$C$17),2)),0)</f>
        <v>14269</v>
      </c>
      <c r="E175" s="63" t="n">
        <f aca="false">IF(C175&gt;0.005,ROUND(C175*'Loan Details'!$C$17,2),0)</f>
        <v>5685.19</v>
      </c>
      <c r="F175" s="63" t="n">
        <f aca="false">D175-E175</f>
        <v>8583.81</v>
      </c>
      <c r="G175" s="65" t="n">
        <f aca="false">IF(C175&gt;0.005,MIN(MAX(0,C175-F175),SUMIF(Prepayments!$D$5:$D$34,A175,Prepayments!$C$5:$C$34)+IF(AND('Loan Details'!$C$9&gt;0,MONTH(B175)='Loan Details'!$C$19,K175&gt;='Loan Details'!$C$11),'Loan Details'!$C$9,0)+'Loan Details'!$C$12),0)</f>
        <v>0</v>
      </c>
      <c r="H175" s="63" t="n">
        <f aca="false">MAX(0,ROUND(C175-F175-G175,2))</f>
        <v>794031.83</v>
      </c>
      <c r="I175" s="66" t="n">
        <f aca="false">SUM($E$7:E175)</f>
        <v>2718125.83</v>
      </c>
      <c r="J175" s="67" t="n">
        <f aca="false">1-H175/'Loan Details'!$C$5</f>
        <v>0.8014920425</v>
      </c>
      <c r="K175" s="61" t="n">
        <f aca="false">INT((A175-1)/12)+1</f>
        <v>15</v>
      </c>
    </row>
    <row r="176" customFormat="false" ht="15" hidden="false" customHeight="false" outlineLevel="0" collapsed="false">
      <c r="A176" s="61" t="n">
        <v>170</v>
      </c>
      <c r="B176" s="62" t="n">
        <f aca="false">IF(C176&gt;0.005,EDATE('Loan Details'!$C$8,A176-1),"")</f>
        <v>51475</v>
      </c>
      <c r="C176" s="63" t="n">
        <f aca="false">H175</f>
        <v>794031.83</v>
      </c>
      <c r="D176" s="64" t="n">
        <f aca="false">IF(C176&gt;0.005,MIN(IF(G175&gt;0,ROUND(PMT('Loan Details'!$C$17,MAX(1,'Loan Details'!$C$16-A176+1),-C176),0),D175),ROUND(C176*(1+'Loan Details'!$C$17),2)),0)</f>
        <v>14269</v>
      </c>
      <c r="E176" s="63" t="n">
        <f aca="false">IF(C176&gt;0.005,ROUND(C176*'Loan Details'!$C$17,2),0)</f>
        <v>5624.39</v>
      </c>
      <c r="F176" s="63" t="n">
        <f aca="false">D176-E176</f>
        <v>8644.61</v>
      </c>
      <c r="G176" s="65" t="n">
        <f aca="false">IF(C176&gt;0.005,MIN(MAX(0,C176-F176),SUMIF(Prepayments!$D$5:$D$34,A176,Prepayments!$C$5:$C$34)+IF(AND('Loan Details'!$C$9&gt;0,MONTH(B176)='Loan Details'!$C$19,K176&gt;='Loan Details'!$C$11),'Loan Details'!$C$9,0)+'Loan Details'!$C$12),0)</f>
        <v>0</v>
      </c>
      <c r="H176" s="63" t="n">
        <f aca="false">MAX(0,ROUND(C176-F176-G176,2))</f>
        <v>785387.22</v>
      </c>
      <c r="I176" s="66" t="n">
        <f aca="false">SUM($E$7:E176)</f>
        <v>2723750.22</v>
      </c>
      <c r="J176" s="67" t="n">
        <f aca="false">1-H176/'Loan Details'!$C$5</f>
        <v>0.803653195</v>
      </c>
      <c r="K176" s="61" t="n">
        <f aca="false">INT((A176-1)/12)+1</f>
        <v>15</v>
      </c>
    </row>
    <row r="177" customFormat="false" ht="15" hidden="false" customHeight="false" outlineLevel="0" collapsed="false">
      <c r="A177" s="61" t="n">
        <v>171</v>
      </c>
      <c r="B177" s="62" t="n">
        <f aca="false">IF(C177&gt;0.005,EDATE('Loan Details'!$C$8,A177-1),"")</f>
        <v>51506</v>
      </c>
      <c r="C177" s="63" t="n">
        <f aca="false">H176</f>
        <v>785387.22</v>
      </c>
      <c r="D177" s="64" t="n">
        <f aca="false">IF(C177&gt;0.005,MIN(IF(G176&gt;0,ROUND(PMT('Loan Details'!$C$17,MAX(1,'Loan Details'!$C$16-A177+1),-C177),0),D176),ROUND(C177*(1+'Loan Details'!$C$17),2)),0)</f>
        <v>14269</v>
      </c>
      <c r="E177" s="63" t="n">
        <f aca="false">IF(C177&gt;0.005,ROUND(C177*'Loan Details'!$C$17,2),0)</f>
        <v>5563.16</v>
      </c>
      <c r="F177" s="63" t="n">
        <f aca="false">D177-E177</f>
        <v>8705.84</v>
      </c>
      <c r="G177" s="65" t="n">
        <f aca="false">IF(C177&gt;0.005,MIN(MAX(0,C177-F177),SUMIF(Prepayments!$D$5:$D$34,A177,Prepayments!$C$5:$C$34)+IF(AND('Loan Details'!$C$9&gt;0,MONTH(B177)='Loan Details'!$C$19,K177&gt;='Loan Details'!$C$11),'Loan Details'!$C$9,0)+'Loan Details'!$C$12),0)</f>
        <v>0</v>
      </c>
      <c r="H177" s="63" t="n">
        <f aca="false">MAX(0,ROUND(C177-F177-G177,2))</f>
        <v>776681.38</v>
      </c>
      <c r="I177" s="66" t="n">
        <f aca="false">SUM($E$7:E177)</f>
        <v>2729313.38</v>
      </c>
      <c r="J177" s="67" t="n">
        <f aca="false">1-H177/'Loan Details'!$C$5</f>
        <v>0.805829655</v>
      </c>
      <c r="K177" s="61" t="n">
        <f aca="false">INT((A177-1)/12)+1</f>
        <v>15</v>
      </c>
    </row>
    <row r="178" customFormat="false" ht="15" hidden="false" customHeight="false" outlineLevel="0" collapsed="false">
      <c r="A178" s="61" t="n">
        <v>172</v>
      </c>
      <c r="B178" s="62" t="n">
        <f aca="false">IF(C178&gt;0.005,EDATE('Loan Details'!$C$8,A178-1),"")</f>
        <v>51537</v>
      </c>
      <c r="C178" s="63" t="n">
        <f aca="false">H177</f>
        <v>776681.38</v>
      </c>
      <c r="D178" s="64" t="n">
        <f aca="false">IF(C178&gt;0.005,MIN(IF(G177&gt;0,ROUND(PMT('Loan Details'!$C$17,MAX(1,'Loan Details'!$C$16-A178+1),-C178),0),D177),ROUND(C178*(1+'Loan Details'!$C$17),2)),0)</f>
        <v>14269</v>
      </c>
      <c r="E178" s="63" t="n">
        <f aca="false">IF(C178&gt;0.005,ROUND(C178*'Loan Details'!$C$17,2),0)</f>
        <v>5501.49</v>
      </c>
      <c r="F178" s="63" t="n">
        <f aca="false">D178-E178</f>
        <v>8767.51</v>
      </c>
      <c r="G178" s="65" t="n">
        <f aca="false">IF(C178&gt;0.005,MIN(MAX(0,C178-F178),SUMIF(Prepayments!$D$5:$D$34,A178,Prepayments!$C$5:$C$34)+IF(AND('Loan Details'!$C$9&gt;0,MONTH(B178)='Loan Details'!$C$19,K178&gt;='Loan Details'!$C$11),'Loan Details'!$C$9,0)+'Loan Details'!$C$12),0)</f>
        <v>0</v>
      </c>
      <c r="H178" s="63" t="n">
        <f aca="false">MAX(0,ROUND(C178-F178-G178,2))</f>
        <v>767913.87</v>
      </c>
      <c r="I178" s="66" t="n">
        <f aca="false">SUM($E$7:E178)</f>
        <v>2734814.87</v>
      </c>
      <c r="J178" s="67" t="n">
        <f aca="false">1-H178/'Loan Details'!$C$5</f>
        <v>0.8080215325</v>
      </c>
      <c r="K178" s="61" t="n">
        <f aca="false">INT((A178-1)/12)+1</f>
        <v>15</v>
      </c>
    </row>
    <row r="179" customFormat="false" ht="15" hidden="false" customHeight="false" outlineLevel="0" collapsed="false">
      <c r="A179" s="61" t="n">
        <v>173</v>
      </c>
      <c r="B179" s="62" t="n">
        <f aca="false">IF(C179&gt;0.005,EDATE('Loan Details'!$C$8,A179-1),"")</f>
        <v>51565</v>
      </c>
      <c r="C179" s="63" t="n">
        <f aca="false">H178</f>
        <v>767913.87</v>
      </c>
      <c r="D179" s="64" t="n">
        <f aca="false">IF(C179&gt;0.005,MIN(IF(G178&gt;0,ROUND(PMT('Loan Details'!$C$17,MAX(1,'Loan Details'!$C$16-A179+1),-C179),0),D178),ROUND(C179*(1+'Loan Details'!$C$17),2)),0)</f>
        <v>14269</v>
      </c>
      <c r="E179" s="63" t="n">
        <f aca="false">IF(C179&gt;0.005,ROUND(C179*'Loan Details'!$C$17,2),0)</f>
        <v>5439.39</v>
      </c>
      <c r="F179" s="63" t="n">
        <f aca="false">D179-E179</f>
        <v>8829.61</v>
      </c>
      <c r="G179" s="65" t="n">
        <f aca="false">IF(C179&gt;0.005,MIN(MAX(0,C179-F179),SUMIF(Prepayments!$D$5:$D$34,A179,Prepayments!$C$5:$C$34)+IF(AND('Loan Details'!$C$9&gt;0,MONTH(B179)='Loan Details'!$C$19,K179&gt;='Loan Details'!$C$11),'Loan Details'!$C$9,0)+'Loan Details'!$C$12),0)</f>
        <v>100000</v>
      </c>
      <c r="H179" s="63" t="n">
        <f aca="false">MAX(0,ROUND(C179-F179-G179,2))</f>
        <v>659084.26</v>
      </c>
      <c r="I179" s="66" t="n">
        <f aca="false">SUM($E$7:E179)</f>
        <v>2740254.26</v>
      </c>
      <c r="J179" s="67" t="n">
        <f aca="false">1-H179/'Loan Details'!$C$5</f>
        <v>0.835228935</v>
      </c>
      <c r="K179" s="61" t="n">
        <f aca="false">INT((A179-1)/12)+1</f>
        <v>15</v>
      </c>
    </row>
    <row r="180" customFormat="false" ht="15" hidden="false" customHeight="false" outlineLevel="0" collapsed="false">
      <c r="A180" s="61" t="n">
        <v>174</v>
      </c>
      <c r="B180" s="62" t="n">
        <f aca="false">IF(C180&gt;0.005,EDATE('Loan Details'!$C$8,A180-1),"")</f>
        <v>51596</v>
      </c>
      <c r="C180" s="63" t="n">
        <f aca="false">H179</f>
        <v>659084.26</v>
      </c>
      <c r="D180" s="64" t="n">
        <f aca="false">IF(C180&gt;0.005,MIN(IF(G179&gt;0,ROUND(PMT('Loan Details'!$C$17,MAX(1,'Loan Details'!$C$16-A180+1),-C180),0),D179),ROUND(C180*(1+'Loan Details'!$C$17),2)),0)</f>
        <v>12389</v>
      </c>
      <c r="E180" s="63" t="n">
        <f aca="false">IF(C180&gt;0.005,ROUND(C180*'Loan Details'!$C$17,2),0)</f>
        <v>4668.51</v>
      </c>
      <c r="F180" s="63" t="n">
        <f aca="false">D180-E180</f>
        <v>7720.49</v>
      </c>
      <c r="G180" s="65" t="n">
        <f aca="false">IF(C180&gt;0.005,MIN(MAX(0,C180-F180),SUMIF(Prepayments!$D$5:$D$34,A180,Prepayments!$C$5:$C$34)+IF(AND('Loan Details'!$C$9&gt;0,MONTH(B180)='Loan Details'!$C$19,K180&gt;='Loan Details'!$C$11),'Loan Details'!$C$9,0)+'Loan Details'!$C$12),0)</f>
        <v>0</v>
      </c>
      <c r="H180" s="63" t="n">
        <f aca="false">MAX(0,ROUND(C180-F180-G180,2))</f>
        <v>651363.77</v>
      </c>
      <c r="I180" s="66" t="n">
        <f aca="false">SUM($E$7:E180)</f>
        <v>2744922.77</v>
      </c>
      <c r="J180" s="67" t="n">
        <f aca="false">1-H180/'Loan Details'!$C$5</f>
        <v>0.8371590575</v>
      </c>
      <c r="K180" s="61" t="n">
        <f aca="false">INT((A180-1)/12)+1</f>
        <v>15</v>
      </c>
    </row>
    <row r="181" customFormat="false" ht="15" hidden="false" customHeight="false" outlineLevel="0" collapsed="false">
      <c r="A181" s="61" t="n">
        <v>175</v>
      </c>
      <c r="B181" s="62" t="n">
        <f aca="false">IF(C181&gt;0.005,EDATE('Loan Details'!$C$8,A181-1),"")</f>
        <v>51626</v>
      </c>
      <c r="C181" s="63" t="n">
        <f aca="false">H180</f>
        <v>651363.77</v>
      </c>
      <c r="D181" s="64" t="n">
        <f aca="false">IF(C181&gt;0.005,MIN(IF(G180&gt;0,ROUND(PMT('Loan Details'!$C$17,MAX(1,'Loan Details'!$C$16-A181+1),-C181),0),D180),ROUND(C181*(1+'Loan Details'!$C$17),2)),0)</f>
        <v>12389</v>
      </c>
      <c r="E181" s="63" t="n">
        <f aca="false">IF(C181&gt;0.005,ROUND(C181*'Loan Details'!$C$17,2),0)</f>
        <v>4613.83</v>
      </c>
      <c r="F181" s="63" t="n">
        <f aca="false">D181-E181</f>
        <v>7775.17</v>
      </c>
      <c r="G181" s="65" t="n">
        <f aca="false">IF(C181&gt;0.005,MIN(MAX(0,C181-F181),SUMIF(Prepayments!$D$5:$D$34,A181,Prepayments!$C$5:$C$34)+IF(AND('Loan Details'!$C$9&gt;0,MONTH(B181)='Loan Details'!$C$19,K181&gt;='Loan Details'!$C$11),'Loan Details'!$C$9,0)+'Loan Details'!$C$12),0)</f>
        <v>0</v>
      </c>
      <c r="H181" s="63" t="n">
        <f aca="false">MAX(0,ROUND(C181-F181-G181,2))</f>
        <v>643588.6</v>
      </c>
      <c r="I181" s="66" t="n">
        <f aca="false">SUM($E$7:E181)</f>
        <v>2749536.6</v>
      </c>
      <c r="J181" s="67" t="n">
        <f aca="false">1-H181/'Loan Details'!$C$5</f>
        <v>0.83910285</v>
      </c>
      <c r="K181" s="61" t="n">
        <f aca="false">INT((A181-1)/12)+1</f>
        <v>15</v>
      </c>
    </row>
    <row r="182" customFormat="false" ht="15" hidden="false" customHeight="false" outlineLevel="0" collapsed="false">
      <c r="A182" s="61" t="n">
        <v>176</v>
      </c>
      <c r="B182" s="62" t="n">
        <f aca="false">IF(C182&gt;0.005,EDATE('Loan Details'!$C$8,A182-1),"")</f>
        <v>51657</v>
      </c>
      <c r="C182" s="63" t="n">
        <f aca="false">H181</f>
        <v>643588.6</v>
      </c>
      <c r="D182" s="64" t="n">
        <f aca="false">IF(C182&gt;0.005,MIN(IF(G181&gt;0,ROUND(PMT('Loan Details'!$C$17,MAX(1,'Loan Details'!$C$16-A182+1),-C182),0),D181),ROUND(C182*(1+'Loan Details'!$C$17),2)),0)</f>
        <v>12389</v>
      </c>
      <c r="E182" s="63" t="n">
        <f aca="false">IF(C182&gt;0.005,ROUND(C182*'Loan Details'!$C$17,2),0)</f>
        <v>4558.75</v>
      </c>
      <c r="F182" s="63" t="n">
        <f aca="false">D182-E182</f>
        <v>7830.25</v>
      </c>
      <c r="G182" s="65" t="n">
        <f aca="false">IF(C182&gt;0.005,MIN(MAX(0,C182-F182),SUMIF(Prepayments!$D$5:$D$34,A182,Prepayments!$C$5:$C$34)+IF(AND('Loan Details'!$C$9&gt;0,MONTH(B182)='Loan Details'!$C$19,K182&gt;='Loan Details'!$C$11),'Loan Details'!$C$9,0)+'Loan Details'!$C$12),0)</f>
        <v>0</v>
      </c>
      <c r="H182" s="63" t="n">
        <f aca="false">MAX(0,ROUND(C182-F182-G182,2))</f>
        <v>635758.35</v>
      </c>
      <c r="I182" s="66" t="n">
        <f aca="false">SUM($E$7:E182)</f>
        <v>2754095.35</v>
      </c>
      <c r="J182" s="67" t="n">
        <f aca="false">1-H182/'Loan Details'!$C$5</f>
        <v>0.8410604125</v>
      </c>
      <c r="K182" s="61" t="n">
        <f aca="false">INT((A182-1)/12)+1</f>
        <v>15</v>
      </c>
    </row>
    <row r="183" customFormat="false" ht="15" hidden="false" customHeight="false" outlineLevel="0" collapsed="false">
      <c r="A183" s="61" t="n">
        <v>177</v>
      </c>
      <c r="B183" s="62" t="n">
        <f aca="false">IF(C183&gt;0.005,EDATE('Loan Details'!$C$8,A183-1),"")</f>
        <v>51687</v>
      </c>
      <c r="C183" s="63" t="n">
        <f aca="false">H182</f>
        <v>635758.35</v>
      </c>
      <c r="D183" s="64" t="n">
        <f aca="false">IF(C183&gt;0.005,MIN(IF(G182&gt;0,ROUND(PMT('Loan Details'!$C$17,MAX(1,'Loan Details'!$C$16-A183+1),-C183),0),D182),ROUND(C183*(1+'Loan Details'!$C$17),2)),0)</f>
        <v>12389</v>
      </c>
      <c r="E183" s="63" t="n">
        <f aca="false">IF(C183&gt;0.005,ROUND(C183*'Loan Details'!$C$17,2),0)</f>
        <v>4503.29</v>
      </c>
      <c r="F183" s="63" t="n">
        <f aca="false">D183-E183</f>
        <v>7885.71</v>
      </c>
      <c r="G183" s="65" t="n">
        <f aca="false">IF(C183&gt;0.005,MIN(MAX(0,C183-F183),SUMIF(Prepayments!$D$5:$D$34,A183,Prepayments!$C$5:$C$34)+IF(AND('Loan Details'!$C$9&gt;0,MONTH(B183)='Loan Details'!$C$19,K183&gt;='Loan Details'!$C$11),'Loan Details'!$C$9,0)+'Loan Details'!$C$12),0)</f>
        <v>0</v>
      </c>
      <c r="H183" s="63" t="n">
        <f aca="false">MAX(0,ROUND(C183-F183-G183,2))</f>
        <v>627872.64</v>
      </c>
      <c r="I183" s="66" t="n">
        <f aca="false">SUM($E$7:E183)</f>
        <v>2758598.64</v>
      </c>
      <c r="J183" s="67" t="n">
        <f aca="false">1-H183/'Loan Details'!$C$5</f>
        <v>0.84303184</v>
      </c>
      <c r="K183" s="61" t="n">
        <f aca="false">INT((A183-1)/12)+1</f>
        <v>15</v>
      </c>
    </row>
    <row r="184" customFormat="false" ht="15" hidden="false" customHeight="false" outlineLevel="0" collapsed="false">
      <c r="A184" s="61" t="n">
        <v>178</v>
      </c>
      <c r="B184" s="62" t="n">
        <f aca="false">IF(C184&gt;0.005,EDATE('Loan Details'!$C$8,A184-1),"")</f>
        <v>51718</v>
      </c>
      <c r="C184" s="63" t="n">
        <f aca="false">H183</f>
        <v>627872.64</v>
      </c>
      <c r="D184" s="64" t="n">
        <f aca="false">IF(C184&gt;0.005,MIN(IF(G183&gt;0,ROUND(PMT('Loan Details'!$C$17,MAX(1,'Loan Details'!$C$16-A184+1),-C184),0),D183),ROUND(C184*(1+'Loan Details'!$C$17),2)),0)</f>
        <v>12389</v>
      </c>
      <c r="E184" s="63" t="n">
        <f aca="false">IF(C184&gt;0.005,ROUND(C184*'Loan Details'!$C$17,2),0)</f>
        <v>4447.43</v>
      </c>
      <c r="F184" s="63" t="n">
        <f aca="false">D184-E184</f>
        <v>7941.57</v>
      </c>
      <c r="G184" s="65" t="n">
        <f aca="false">IF(C184&gt;0.005,MIN(MAX(0,C184-F184),SUMIF(Prepayments!$D$5:$D$34,A184,Prepayments!$C$5:$C$34)+IF(AND('Loan Details'!$C$9&gt;0,MONTH(B184)='Loan Details'!$C$19,K184&gt;='Loan Details'!$C$11),'Loan Details'!$C$9,0)+'Loan Details'!$C$12),0)</f>
        <v>0</v>
      </c>
      <c r="H184" s="63" t="n">
        <f aca="false">MAX(0,ROUND(C184-F184-G184,2))</f>
        <v>619931.07</v>
      </c>
      <c r="I184" s="66" t="n">
        <f aca="false">SUM($E$7:E184)</f>
        <v>2763046.07</v>
      </c>
      <c r="J184" s="67" t="n">
        <f aca="false">1-H184/'Loan Details'!$C$5</f>
        <v>0.8450172325</v>
      </c>
      <c r="K184" s="61" t="n">
        <f aca="false">INT((A184-1)/12)+1</f>
        <v>15</v>
      </c>
    </row>
    <row r="185" customFormat="false" ht="15" hidden="false" customHeight="false" outlineLevel="0" collapsed="false">
      <c r="A185" s="61" t="n">
        <v>179</v>
      </c>
      <c r="B185" s="62" t="n">
        <f aca="false">IF(C185&gt;0.005,EDATE('Loan Details'!$C$8,A185-1),"")</f>
        <v>51749</v>
      </c>
      <c r="C185" s="63" t="n">
        <f aca="false">H184</f>
        <v>619931.07</v>
      </c>
      <c r="D185" s="64" t="n">
        <f aca="false">IF(C185&gt;0.005,MIN(IF(G184&gt;0,ROUND(PMT('Loan Details'!$C$17,MAX(1,'Loan Details'!$C$16-A185+1),-C185),0),D184),ROUND(C185*(1+'Loan Details'!$C$17),2)),0)</f>
        <v>12389</v>
      </c>
      <c r="E185" s="63" t="n">
        <f aca="false">IF(C185&gt;0.005,ROUND(C185*'Loan Details'!$C$17,2),0)</f>
        <v>4391.18</v>
      </c>
      <c r="F185" s="63" t="n">
        <f aca="false">D185-E185</f>
        <v>7997.82</v>
      </c>
      <c r="G185" s="65" t="n">
        <f aca="false">IF(C185&gt;0.005,MIN(MAX(0,C185-F185),SUMIF(Prepayments!$D$5:$D$34,A185,Prepayments!$C$5:$C$34)+IF(AND('Loan Details'!$C$9&gt;0,MONTH(B185)='Loan Details'!$C$19,K185&gt;='Loan Details'!$C$11),'Loan Details'!$C$9,0)+'Loan Details'!$C$12),0)</f>
        <v>0</v>
      </c>
      <c r="H185" s="63" t="n">
        <f aca="false">MAX(0,ROUND(C185-F185-G185,2))</f>
        <v>611933.25</v>
      </c>
      <c r="I185" s="66" t="n">
        <f aca="false">SUM($E$7:E185)</f>
        <v>2767437.25</v>
      </c>
      <c r="J185" s="67" t="n">
        <f aca="false">1-H185/'Loan Details'!$C$5</f>
        <v>0.8470166875</v>
      </c>
      <c r="K185" s="61" t="n">
        <f aca="false">INT((A185-1)/12)+1</f>
        <v>15</v>
      </c>
    </row>
    <row r="186" customFormat="false" ht="15" hidden="false" customHeight="false" outlineLevel="0" collapsed="false">
      <c r="A186" s="61" t="n">
        <v>180</v>
      </c>
      <c r="B186" s="62" t="n">
        <f aca="false">IF(C186&gt;0.005,EDATE('Loan Details'!$C$8,A186-1),"")</f>
        <v>51779</v>
      </c>
      <c r="C186" s="63" t="n">
        <f aca="false">H185</f>
        <v>611933.25</v>
      </c>
      <c r="D186" s="64" t="n">
        <f aca="false">IF(C186&gt;0.005,MIN(IF(G185&gt;0,ROUND(PMT('Loan Details'!$C$17,MAX(1,'Loan Details'!$C$16-A186+1),-C186),0),D185),ROUND(C186*(1+'Loan Details'!$C$17),2)),0)</f>
        <v>12389</v>
      </c>
      <c r="E186" s="63" t="n">
        <f aca="false">IF(C186&gt;0.005,ROUND(C186*'Loan Details'!$C$17,2),0)</f>
        <v>4334.53</v>
      </c>
      <c r="F186" s="63" t="n">
        <f aca="false">D186-E186</f>
        <v>8054.47</v>
      </c>
      <c r="G186" s="65" t="n">
        <f aca="false">IF(C186&gt;0.005,MIN(MAX(0,C186-F186),SUMIF(Prepayments!$D$5:$D$34,A186,Prepayments!$C$5:$C$34)+IF(AND('Loan Details'!$C$9&gt;0,MONTH(B186)='Loan Details'!$C$19,K186&gt;='Loan Details'!$C$11),'Loan Details'!$C$9,0)+'Loan Details'!$C$12),0)</f>
        <v>0</v>
      </c>
      <c r="H186" s="63" t="n">
        <f aca="false">MAX(0,ROUND(C186-F186-G186,2))</f>
        <v>603878.78</v>
      </c>
      <c r="I186" s="66" t="n">
        <f aca="false">SUM($E$7:E186)</f>
        <v>2771771.78</v>
      </c>
      <c r="J186" s="67" t="n">
        <f aca="false">1-H186/'Loan Details'!$C$5</f>
        <v>0.849030305</v>
      </c>
      <c r="K186" s="61" t="n">
        <f aca="false">INT((A186-1)/12)+1</f>
        <v>15</v>
      </c>
    </row>
    <row r="187" customFormat="false" ht="15" hidden="false" customHeight="false" outlineLevel="0" collapsed="false">
      <c r="A187" s="61" t="n">
        <v>181</v>
      </c>
      <c r="B187" s="62" t="n">
        <f aca="false">IF(C187&gt;0.005,EDATE('Loan Details'!$C$8,A187-1),"")</f>
        <v>51810</v>
      </c>
      <c r="C187" s="63" t="n">
        <f aca="false">H186</f>
        <v>603878.78</v>
      </c>
      <c r="D187" s="64" t="n">
        <f aca="false">IF(C187&gt;0.005,MIN(IF(G186&gt;0,ROUND(PMT('Loan Details'!$C$17,MAX(1,'Loan Details'!$C$16-A187+1),-C187),0),D186),ROUND(C187*(1+'Loan Details'!$C$17),2)),0)</f>
        <v>12389</v>
      </c>
      <c r="E187" s="63" t="n">
        <f aca="false">IF(C187&gt;0.005,ROUND(C187*'Loan Details'!$C$17,2),0)</f>
        <v>4277.47</v>
      </c>
      <c r="F187" s="63" t="n">
        <f aca="false">D187-E187</f>
        <v>8111.53</v>
      </c>
      <c r="G187" s="65" t="n">
        <f aca="false">IF(C187&gt;0.005,MIN(MAX(0,C187-F187),SUMIF(Prepayments!$D$5:$D$34,A187,Prepayments!$C$5:$C$34)+IF(AND('Loan Details'!$C$9&gt;0,MONTH(B187)='Loan Details'!$C$19,K187&gt;='Loan Details'!$C$11),'Loan Details'!$C$9,0)+'Loan Details'!$C$12),0)</f>
        <v>0</v>
      </c>
      <c r="H187" s="63" t="n">
        <f aca="false">MAX(0,ROUND(C187-F187-G187,2))</f>
        <v>595767.25</v>
      </c>
      <c r="I187" s="66" t="n">
        <f aca="false">SUM($E$7:E187)</f>
        <v>2776049.25</v>
      </c>
      <c r="J187" s="67" t="n">
        <f aca="false">1-H187/'Loan Details'!$C$5</f>
        <v>0.8510581875</v>
      </c>
      <c r="K187" s="61" t="n">
        <f aca="false">INT((A187-1)/12)+1</f>
        <v>16</v>
      </c>
    </row>
    <row r="188" customFormat="false" ht="15" hidden="false" customHeight="false" outlineLevel="0" collapsed="false">
      <c r="A188" s="61" t="n">
        <v>182</v>
      </c>
      <c r="B188" s="62" t="n">
        <f aca="false">IF(C188&gt;0.005,EDATE('Loan Details'!$C$8,A188-1),"")</f>
        <v>51840</v>
      </c>
      <c r="C188" s="63" t="n">
        <f aca="false">H187</f>
        <v>595767.25</v>
      </c>
      <c r="D188" s="64" t="n">
        <f aca="false">IF(C188&gt;0.005,MIN(IF(G187&gt;0,ROUND(PMT('Loan Details'!$C$17,MAX(1,'Loan Details'!$C$16-A188+1),-C188),0),D187),ROUND(C188*(1+'Loan Details'!$C$17),2)),0)</f>
        <v>12389</v>
      </c>
      <c r="E188" s="63" t="n">
        <f aca="false">IF(C188&gt;0.005,ROUND(C188*'Loan Details'!$C$17,2),0)</f>
        <v>4220.02</v>
      </c>
      <c r="F188" s="63" t="n">
        <f aca="false">D188-E188</f>
        <v>8168.98</v>
      </c>
      <c r="G188" s="65" t="n">
        <f aca="false">IF(C188&gt;0.005,MIN(MAX(0,C188-F188),SUMIF(Prepayments!$D$5:$D$34,A188,Prepayments!$C$5:$C$34)+IF(AND('Loan Details'!$C$9&gt;0,MONTH(B188)='Loan Details'!$C$19,K188&gt;='Loan Details'!$C$11),'Loan Details'!$C$9,0)+'Loan Details'!$C$12),0)</f>
        <v>0</v>
      </c>
      <c r="H188" s="63" t="n">
        <f aca="false">MAX(0,ROUND(C188-F188-G188,2))</f>
        <v>587598.27</v>
      </c>
      <c r="I188" s="66" t="n">
        <f aca="false">SUM($E$7:E188)</f>
        <v>2780269.27</v>
      </c>
      <c r="J188" s="67" t="n">
        <f aca="false">1-H188/'Loan Details'!$C$5</f>
        <v>0.8531004325</v>
      </c>
      <c r="K188" s="61" t="n">
        <f aca="false">INT((A188-1)/12)+1</f>
        <v>16</v>
      </c>
    </row>
    <row r="189" customFormat="false" ht="15" hidden="false" customHeight="false" outlineLevel="0" collapsed="false">
      <c r="A189" s="61" t="n">
        <v>183</v>
      </c>
      <c r="B189" s="62" t="n">
        <f aca="false">IF(C189&gt;0.005,EDATE('Loan Details'!$C$8,A189-1),"")</f>
        <v>51871</v>
      </c>
      <c r="C189" s="63" t="n">
        <f aca="false">H188</f>
        <v>587598.27</v>
      </c>
      <c r="D189" s="64" t="n">
        <f aca="false">IF(C189&gt;0.005,MIN(IF(G188&gt;0,ROUND(PMT('Loan Details'!$C$17,MAX(1,'Loan Details'!$C$16-A189+1),-C189),0),D188),ROUND(C189*(1+'Loan Details'!$C$17),2)),0)</f>
        <v>12389</v>
      </c>
      <c r="E189" s="63" t="n">
        <f aca="false">IF(C189&gt;0.005,ROUND(C189*'Loan Details'!$C$17,2),0)</f>
        <v>4162.15</v>
      </c>
      <c r="F189" s="63" t="n">
        <f aca="false">D189-E189</f>
        <v>8226.85</v>
      </c>
      <c r="G189" s="65" t="n">
        <f aca="false">IF(C189&gt;0.005,MIN(MAX(0,C189-F189),SUMIF(Prepayments!$D$5:$D$34,A189,Prepayments!$C$5:$C$34)+IF(AND('Loan Details'!$C$9&gt;0,MONTH(B189)='Loan Details'!$C$19,K189&gt;='Loan Details'!$C$11),'Loan Details'!$C$9,0)+'Loan Details'!$C$12),0)</f>
        <v>0</v>
      </c>
      <c r="H189" s="63" t="n">
        <f aca="false">MAX(0,ROUND(C189-F189-G189,2))</f>
        <v>579371.42</v>
      </c>
      <c r="I189" s="66" t="n">
        <f aca="false">SUM($E$7:E189)</f>
        <v>2784431.42</v>
      </c>
      <c r="J189" s="67" t="n">
        <f aca="false">1-H189/'Loan Details'!$C$5</f>
        <v>0.855157145</v>
      </c>
      <c r="K189" s="61" t="n">
        <f aca="false">INT((A189-1)/12)+1</f>
        <v>16</v>
      </c>
    </row>
    <row r="190" customFormat="false" ht="15" hidden="false" customHeight="false" outlineLevel="0" collapsed="false">
      <c r="A190" s="61" t="n">
        <v>184</v>
      </c>
      <c r="B190" s="62" t="n">
        <f aca="false">IF(C190&gt;0.005,EDATE('Loan Details'!$C$8,A190-1),"")</f>
        <v>51902</v>
      </c>
      <c r="C190" s="63" t="n">
        <f aca="false">H189</f>
        <v>579371.42</v>
      </c>
      <c r="D190" s="64" t="n">
        <f aca="false">IF(C190&gt;0.005,MIN(IF(G189&gt;0,ROUND(PMT('Loan Details'!$C$17,MAX(1,'Loan Details'!$C$16-A190+1),-C190),0),D189),ROUND(C190*(1+'Loan Details'!$C$17),2)),0)</f>
        <v>12389</v>
      </c>
      <c r="E190" s="63" t="n">
        <f aca="false">IF(C190&gt;0.005,ROUND(C190*'Loan Details'!$C$17,2),0)</f>
        <v>4103.88</v>
      </c>
      <c r="F190" s="63" t="n">
        <f aca="false">D190-E190</f>
        <v>8285.12</v>
      </c>
      <c r="G190" s="65" t="n">
        <f aca="false">IF(C190&gt;0.005,MIN(MAX(0,C190-F190),SUMIF(Prepayments!$D$5:$D$34,A190,Prepayments!$C$5:$C$34)+IF(AND('Loan Details'!$C$9&gt;0,MONTH(B190)='Loan Details'!$C$19,K190&gt;='Loan Details'!$C$11),'Loan Details'!$C$9,0)+'Loan Details'!$C$12),0)</f>
        <v>0</v>
      </c>
      <c r="H190" s="63" t="n">
        <f aca="false">MAX(0,ROUND(C190-F190-G190,2))</f>
        <v>571086.3</v>
      </c>
      <c r="I190" s="66" t="n">
        <f aca="false">SUM($E$7:E190)</f>
        <v>2788535.3</v>
      </c>
      <c r="J190" s="67" t="n">
        <f aca="false">1-H190/'Loan Details'!$C$5</f>
        <v>0.857228425</v>
      </c>
      <c r="K190" s="61" t="n">
        <f aca="false">INT((A190-1)/12)+1</f>
        <v>16</v>
      </c>
    </row>
    <row r="191" customFormat="false" ht="15" hidden="false" customHeight="false" outlineLevel="0" collapsed="false">
      <c r="A191" s="61" t="n">
        <v>185</v>
      </c>
      <c r="B191" s="62" t="n">
        <f aca="false">IF(C191&gt;0.005,EDATE('Loan Details'!$C$8,A191-1),"")</f>
        <v>51930</v>
      </c>
      <c r="C191" s="63" t="n">
        <f aca="false">H190</f>
        <v>571086.3</v>
      </c>
      <c r="D191" s="64" t="n">
        <f aca="false">IF(C191&gt;0.005,MIN(IF(G190&gt;0,ROUND(PMT('Loan Details'!$C$17,MAX(1,'Loan Details'!$C$16-A191+1),-C191),0),D190),ROUND(C191*(1+'Loan Details'!$C$17),2)),0)</f>
        <v>12389</v>
      </c>
      <c r="E191" s="63" t="n">
        <f aca="false">IF(C191&gt;0.005,ROUND(C191*'Loan Details'!$C$17,2),0)</f>
        <v>4045.19</v>
      </c>
      <c r="F191" s="63" t="n">
        <f aca="false">D191-E191</f>
        <v>8343.81</v>
      </c>
      <c r="G191" s="65" t="n">
        <f aca="false">IF(C191&gt;0.005,MIN(MAX(0,C191-F191),SUMIF(Prepayments!$D$5:$D$34,A191,Prepayments!$C$5:$C$34)+IF(AND('Loan Details'!$C$9&gt;0,MONTH(B191)='Loan Details'!$C$19,K191&gt;='Loan Details'!$C$11),'Loan Details'!$C$9,0)+'Loan Details'!$C$12),0)</f>
        <v>100000</v>
      </c>
      <c r="H191" s="63" t="n">
        <f aca="false">MAX(0,ROUND(C191-F191-G191,2))</f>
        <v>462742.49</v>
      </c>
      <c r="I191" s="66" t="n">
        <f aca="false">SUM($E$7:E191)</f>
        <v>2792580.49</v>
      </c>
      <c r="J191" s="67" t="n">
        <f aca="false">1-H191/'Loan Details'!$C$5</f>
        <v>0.8843143775</v>
      </c>
      <c r="K191" s="61" t="n">
        <f aca="false">INT((A191-1)/12)+1</f>
        <v>16</v>
      </c>
    </row>
    <row r="192" customFormat="false" ht="15" hidden="false" customHeight="false" outlineLevel="0" collapsed="false">
      <c r="A192" s="61" t="n">
        <v>186</v>
      </c>
      <c r="B192" s="62" t="n">
        <f aca="false">IF(C192&gt;0.005,EDATE('Loan Details'!$C$8,A192-1),"")</f>
        <v>51961</v>
      </c>
      <c r="C192" s="63" t="n">
        <f aca="false">H191</f>
        <v>462742.49</v>
      </c>
      <c r="D192" s="64" t="n">
        <f aca="false">IF(C192&gt;0.005,MIN(IF(G191&gt;0,ROUND(PMT('Loan Details'!$C$17,MAX(1,'Loan Details'!$C$16-A192+1),-C192),0),D191),ROUND(C192*(1+'Loan Details'!$C$17),2)),0)</f>
        <v>10188</v>
      </c>
      <c r="E192" s="63" t="n">
        <f aca="false">IF(C192&gt;0.005,ROUND(C192*'Loan Details'!$C$17,2),0)</f>
        <v>3277.76</v>
      </c>
      <c r="F192" s="63" t="n">
        <f aca="false">D192-E192</f>
        <v>6910.24</v>
      </c>
      <c r="G192" s="65" t="n">
        <f aca="false">IF(C192&gt;0.005,MIN(MAX(0,C192-F192),SUMIF(Prepayments!$D$5:$D$34,A192,Prepayments!$C$5:$C$34)+IF(AND('Loan Details'!$C$9&gt;0,MONTH(B192)='Loan Details'!$C$19,K192&gt;='Loan Details'!$C$11),'Loan Details'!$C$9,0)+'Loan Details'!$C$12),0)</f>
        <v>0</v>
      </c>
      <c r="H192" s="63" t="n">
        <f aca="false">MAX(0,ROUND(C192-F192-G192,2))</f>
        <v>455832.25</v>
      </c>
      <c r="I192" s="66" t="n">
        <f aca="false">SUM($E$7:E192)</f>
        <v>2795858.25</v>
      </c>
      <c r="J192" s="67" t="n">
        <f aca="false">1-H192/'Loan Details'!$C$5</f>
        <v>0.8860419375</v>
      </c>
      <c r="K192" s="61" t="n">
        <f aca="false">INT((A192-1)/12)+1</f>
        <v>16</v>
      </c>
    </row>
    <row r="193" customFormat="false" ht="15" hidden="false" customHeight="false" outlineLevel="0" collapsed="false">
      <c r="A193" s="61" t="n">
        <v>187</v>
      </c>
      <c r="B193" s="62" t="n">
        <f aca="false">IF(C193&gt;0.005,EDATE('Loan Details'!$C$8,A193-1),"")</f>
        <v>51991</v>
      </c>
      <c r="C193" s="63" t="n">
        <f aca="false">H192</f>
        <v>455832.25</v>
      </c>
      <c r="D193" s="64" t="n">
        <f aca="false">IF(C193&gt;0.005,MIN(IF(G192&gt;0,ROUND(PMT('Loan Details'!$C$17,MAX(1,'Loan Details'!$C$16-A193+1),-C193),0),D192),ROUND(C193*(1+'Loan Details'!$C$17),2)),0)</f>
        <v>10188</v>
      </c>
      <c r="E193" s="63" t="n">
        <f aca="false">IF(C193&gt;0.005,ROUND(C193*'Loan Details'!$C$17,2),0)</f>
        <v>3228.81</v>
      </c>
      <c r="F193" s="63" t="n">
        <f aca="false">D193-E193</f>
        <v>6959.19</v>
      </c>
      <c r="G193" s="65" t="n">
        <f aca="false">IF(C193&gt;0.005,MIN(MAX(0,C193-F193),SUMIF(Prepayments!$D$5:$D$34,A193,Prepayments!$C$5:$C$34)+IF(AND('Loan Details'!$C$9&gt;0,MONTH(B193)='Loan Details'!$C$19,K193&gt;='Loan Details'!$C$11),'Loan Details'!$C$9,0)+'Loan Details'!$C$12),0)</f>
        <v>0</v>
      </c>
      <c r="H193" s="63" t="n">
        <f aca="false">MAX(0,ROUND(C193-F193-G193,2))</f>
        <v>448873.06</v>
      </c>
      <c r="I193" s="66" t="n">
        <f aca="false">SUM($E$7:E193)</f>
        <v>2799087.06</v>
      </c>
      <c r="J193" s="67" t="n">
        <f aca="false">1-H193/'Loan Details'!$C$5</f>
        <v>0.887781735</v>
      </c>
      <c r="K193" s="61" t="n">
        <f aca="false">INT((A193-1)/12)+1</f>
        <v>16</v>
      </c>
    </row>
    <row r="194" customFormat="false" ht="15" hidden="false" customHeight="false" outlineLevel="0" collapsed="false">
      <c r="A194" s="61" t="n">
        <v>188</v>
      </c>
      <c r="B194" s="62" t="n">
        <f aca="false">IF(C194&gt;0.005,EDATE('Loan Details'!$C$8,A194-1),"")</f>
        <v>52022</v>
      </c>
      <c r="C194" s="63" t="n">
        <f aca="false">H193</f>
        <v>448873.06</v>
      </c>
      <c r="D194" s="64" t="n">
        <f aca="false">IF(C194&gt;0.005,MIN(IF(G193&gt;0,ROUND(PMT('Loan Details'!$C$17,MAX(1,'Loan Details'!$C$16-A194+1),-C194),0),D193),ROUND(C194*(1+'Loan Details'!$C$17),2)),0)</f>
        <v>10188</v>
      </c>
      <c r="E194" s="63" t="n">
        <f aca="false">IF(C194&gt;0.005,ROUND(C194*'Loan Details'!$C$17,2),0)</f>
        <v>3179.52</v>
      </c>
      <c r="F194" s="63" t="n">
        <f aca="false">D194-E194</f>
        <v>7008.48</v>
      </c>
      <c r="G194" s="65" t="n">
        <f aca="false">IF(C194&gt;0.005,MIN(MAX(0,C194-F194),SUMIF(Prepayments!$D$5:$D$34,A194,Prepayments!$C$5:$C$34)+IF(AND('Loan Details'!$C$9&gt;0,MONTH(B194)='Loan Details'!$C$19,K194&gt;='Loan Details'!$C$11),'Loan Details'!$C$9,0)+'Loan Details'!$C$12),0)</f>
        <v>0</v>
      </c>
      <c r="H194" s="63" t="n">
        <f aca="false">MAX(0,ROUND(C194-F194-G194,2))</f>
        <v>441864.58</v>
      </c>
      <c r="I194" s="66" t="n">
        <f aca="false">SUM($E$7:E194)</f>
        <v>2802266.58</v>
      </c>
      <c r="J194" s="67" t="n">
        <f aca="false">1-H194/'Loan Details'!$C$5</f>
        <v>0.889533855</v>
      </c>
      <c r="K194" s="61" t="n">
        <f aca="false">INT((A194-1)/12)+1</f>
        <v>16</v>
      </c>
    </row>
    <row r="195" customFormat="false" ht="15" hidden="false" customHeight="false" outlineLevel="0" collapsed="false">
      <c r="A195" s="61" t="n">
        <v>189</v>
      </c>
      <c r="B195" s="62" t="n">
        <f aca="false">IF(C195&gt;0.005,EDATE('Loan Details'!$C$8,A195-1),"")</f>
        <v>52052</v>
      </c>
      <c r="C195" s="63" t="n">
        <f aca="false">H194</f>
        <v>441864.58</v>
      </c>
      <c r="D195" s="64" t="n">
        <f aca="false">IF(C195&gt;0.005,MIN(IF(G194&gt;0,ROUND(PMT('Loan Details'!$C$17,MAX(1,'Loan Details'!$C$16-A195+1),-C195),0),D194),ROUND(C195*(1+'Loan Details'!$C$17),2)),0)</f>
        <v>10188</v>
      </c>
      <c r="E195" s="63" t="n">
        <f aca="false">IF(C195&gt;0.005,ROUND(C195*'Loan Details'!$C$17,2),0)</f>
        <v>3129.87</v>
      </c>
      <c r="F195" s="63" t="n">
        <f aca="false">D195-E195</f>
        <v>7058.13</v>
      </c>
      <c r="G195" s="65" t="n">
        <f aca="false">IF(C195&gt;0.005,MIN(MAX(0,C195-F195),SUMIF(Prepayments!$D$5:$D$34,A195,Prepayments!$C$5:$C$34)+IF(AND('Loan Details'!$C$9&gt;0,MONTH(B195)='Loan Details'!$C$19,K195&gt;='Loan Details'!$C$11),'Loan Details'!$C$9,0)+'Loan Details'!$C$12),0)</f>
        <v>0</v>
      </c>
      <c r="H195" s="63" t="n">
        <f aca="false">MAX(0,ROUND(C195-F195-G195,2))</f>
        <v>434806.45</v>
      </c>
      <c r="I195" s="66" t="n">
        <f aca="false">SUM($E$7:E195)</f>
        <v>2805396.45</v>
      </c>
      <c r="J195" s="67" t="n">
        <f aca="false">1-H195/'Loan Details'!$C$5</f>
        <v>0.8912983875</v>
      </c>
      <c r="K195" s="61" t="n">
        <f aca="false">INT((A195-1)/12)+1</f>
        <v>16</v>
      </c>
    </row>
    <row r="196" customFormat="false" ht="15" hidden="false" customHeight="false" outlineLevel="0" collapsed="false">
      <c r="A196" s="61" t="n">
        <v>190</v>
      </c>
      <c r="B196" s="62" t="n">
        <f aca="false">IF(C196&gt;0.005,EDATE('Loan Details'!$C$8,A196-1),"")</f>
        <v>52083</v>
      </c>
      <c r="C196" s="63" t="n">
        <f aca="false">H195</f>
        <v>434806.45</v>
      </c>
      <c r="D196" s="64" t="n">
        <f aca="false">IF(C196&gt;0.005,MIN(IF(G195&gt;0,ROUND(PMT('Loan Details'!$C$17,MAX(1,'Loan Details'!$C$16-A196+1),-C196),0),D195),ROUND(C196*(1+'Loan Details'!$C$17),2)),0)</f>
        <v>10188</v>
      </c>
      <c r="E196" s="63" t="n">
        <f aca="false">IF(C196&gt;0.005,ROUND(C196*'Loan Details'!$C$17,2),0)</f>
        <v>3079.88</v>
      </c>
      <c r="F196" s="63" t="n">
        <f aca="false">D196-E196</f>
        <v>7108.12</v>
      </c>
      <c r="G196" s="65" t="n">
        <f aca="false">IF(C196&gt;0.005,MIN(MAX(0,C196-F196),SUMIF(Prepayments!$D$5:$D$34,A196,Prepayments!$C$5:$C$34)+IF(AND('Loan Details'!$C$9&gt;0,MONTH(B196)='Loan Details'!$C$19,K196&gt;='Loan Details'!$C$11),'Loan Details'!$C$9,0)+'Loan Details'!$C$12),0)</f>
        <v>0</v>
      </c>
      <c r="H196" s="63" t="n">
        <f aca="false">MAX(0,ROUND(C196-F196-G196,2))</f>
        <v>427698.33</v>
      </c>
      <c r="I196" s="66" t="n">
        <f aca="false">SUM($E$7:E196)</f>
        <v>2808476.33</v>
      </c>
      <c r="J196" s="67" t="n">
        <f aca="false">1-H196/'Loan Details'!$C$5</f>
        <v>0.8930754175</v>
      </c>
      <c r="K196" s="61" t="n">
        <f aca="false">INT((A196-1)/12)+1</f>
        <v>16</v>
      </c>
    </row>
    <row r="197" customFormat="false" ht="15" hidden="false" customHeight="false" outlineLevel="0" collapsed="false">
      <c r="A197" s="61" t="n">
        <v>191</v>
      </c>
      <c r="B197" s="62" t="n">
        <f aca="false">IF(C197&gt;0.005,EDATE('Loan Details'!$C$8,A197-1),"")</f>
        <v>52114</v>
      </c>
      <c r="C197" s="63" t="n">
        <f aca="false">H196</f>
        <v>427698.33</v>
      </c>
      <c r="D197" s="64" t="n">
        <f aca="false">IF(C197&gt;0.005,MIN(IF(G196&gt;0,ROUND(PMT('Loan Details'!$C$17,MAX(1,'Loan Details'!$C$16-A197+1),-C197),0),D196),ROUND(C197*(1+'Loan Details'!$C$17),2)),0)</f>
        <v>10188</v>
      </c>
      <c r="E197" s="63" t="n">
        <f aca="false">IF(C197&gt;0.005,ROUND(C197*'Loan Details'!$C$17,2),0)</f>
        <v>3029.53</v>
      </c>
      <c r="F197" s="63" t="n">
        <f aca="false">D197-E197</f>
        <v>7158.47</v>
      </c>
      <c r="G197" s="65" t="n">
        <f aca="false">IF(C197&gt;0.005,MIN(MAX(0,C197-F197),SUMIF(Prepayments!$D$5:$D$34,A197,Prepayments!$C$5:$C$34)+IF(AND('Loan Details'!$C$9&gt;0,MONTH(B197)='Loan Details'!$C$19,K197&gt;='Loan Details'!$C$11),'Loan Details'!$C$9,0)+'Loan Details'!$C$12),0)</f>
        <v>0</v>
      </c>
      <c r="H197" s="63" t="n">
        <f aca="false">MAX(0,ROUND(C197-F197-G197,2))</f>
        <v>420539.86</v>
      </c>
      <c r="I197" s="66" t="n">
        <f aca="false">SUM($E$7:E197)</f>
        <v>2811505.86</v>
      </c>
      <c r="J197" s="67" t="n">
        <f aca="false">1-H197/'Loan Details'!$C$5</f>
        <v>0.894865035</v>
      </c>
      <c r="K197" s="61" t="n">
        <f aca="false">INT((A197-1)/12)+1</f>
        <v>16</v>
      </c>
    </row>
    <row r="198" customFormat="false" ht="15" hidden="false" customHeight="false" outlineLevel="0" collapsed="false">
      <c r="A198" s="61" t="n">
        <v>192</v>
      </c>
      <c r="B198" s="62" t="n">
        <f aca="false">IF(C198&gt;0.005,EDATE('Loan Details'!$C$8,A198-1),"")</f>
        <v>52144</v>
      </c>
      <c r="C198" s="63" t="n">
        <f aca="false">H197</f>
        <v>420539.86</v>
      </c>
      <c r="D198" s="64" t="n">
        <f aca="false">IF(C198&gt;0.005,MIN(IF(G197&gt;0,ROUND(PMT('Loan Details'!$C$17,MAX(1,'Loan Details'!$C$16-A198+1),-C198),0),D197),ROUND(C198*(1+'Loan Details'!$C$17),2)),0)</f>
        <v>10188</v>
      </c>
      <c r="E198" s="63" t="n">
        <f aca="false">IF(C198&gt;0.005,ROUND(C198*'Loan Details'!$C$17,2),0)</f>
        <v>2978.82</v>
      </c>
      <c r="F198" s="63" t="n">
        <f aca="false">D198-E198</f>
        <v>7209.18</v>
      </c>
      <c r="G198" s="65" t="n">
        <f aca="false">IF(C198&gt;0.005,MIN(MAX(0,C198-F198),SUMIF(Prepayments!$D$5:$D$34,A198,Prepayments!$C$5:$C$34)+IF(AND('Loan Details'!$C$9&gt;0,MONTH(B198)='Loan Details'!$C$19,K198&gt;='Loan Details'!$C$11),'Loan Details'!$C$9,0)+'Loan Details'!$C$12),0)</f>
        <v>0</v>
      </c>
      <c r="H198" s="63" t="n">
        <f aca="false">MAX(0,ROUND(C198-F198-G198,2))</f>
        <v>413330.68</v>
      </c>
      <c r="I198" s="66" t="n">
        <f aca="false">SUM($E$7:E198)</f>
        <v>2814484.68</v>
      </c>
      <c r="J198" s="67" t="n">
        <f aca="false">1-H198/'Loan Details'!$C$5</f>
        <v>0.89666733</v>
      </c>
      <c r="K198" s="61" t="n">
        <f aca="false">INT((A198-1)/12)+1</f>
        <v>16</v>
      </c>
    </row>
    <row r="199" customFormat="false" ht="15" hidden="false" customHeight="false" outlineLevel="0" collapsed="false">
      <c r="A199" s="61" t="n">
        <v>193</v>
      </c>
      <c r="B199" s="62" t="n">
        <f aca="false">IF(C199&gt;0.005,EDATE('Loan Details'!$C$8,A199-1),"")</f>
        <v>52175</v>
      </c>
      <c r="C199" s="63" t="n">
        <f aca="false">H198</f>
        <v>413330.68</v>
      </c>
      <c r="D199" s="64" t="n">
        <f aca="false">IF(C199&gt;0.005,MIN(IF(G198&gt;0,ROUND(PMT('Loan Details'!$C$17,MAX(1,'Loan Details'!$C$16-A199+1),-C199),0),D198),ROUND(C199*(1+'Loan Details'!$C$17),2)),0)</f>
        <v>10188</v>
      </c>
      <c r="E199" s="63" t="n">
        <f aca="false">IF(C199&gt;0.005,ROUND(C199*'Loan Details'!$C$17,2),0)</f>
        <v>2927.76</v>
      </c>
      <c r="F199" s="63" t="n">
        <f aca="false">D199-E199</f>
        <v>7260.24</v>
      </c>
      <c r="G199" s="65" t="n">
        <f aca="false">IF(C199&gt;0.005,MIN(MAX(0,C199-F199),SUMIF(Prepayments!$D$5:$D$34,A199,Prepayments!$C$5:$C$34)+IF(AND('Loan Details'!$C$9&gt;0,MONTH(B199)='Loan Details'!$C$19,K199&gt;='Loan Details'!$C$11),'Loan Details'!$C$9,0)+'Loan Details'!$C$12),0)</f>
        <v>0</v>
      </c>
      <c r="H199" s="63" t="n">
        <f aca="false">MAX(0,ROUND(C199-F199-G199,2))</f>
        <v>406070.44</v>
      </c>
      <c r="I199" s="66" t="n">
        <f aca="false">SUM($E$7:E199)</f>
        <v>2817412.44</v>
      </c>
      <c r="J199" s="67" t="n">
        <f aca="false">1-H199/'Loan Details'!$C$5</f>
        <v>0.89848239</v>
      </c>
      <c r="K199" s="61" t="n">
        <f aca="false">INT((A199-1)/12)+1</f>
        <v>17</v>
      </c>
    </row>
    <row r="200" customFormat="false" ht="15" hidden="false" customHeight="false" outlineLevel="0" collapsed="false">
      <c r="A200" s="61" t="n">
        <v>194</v>
      </c>
      <c r="B200" s="62" t="n">
        <f aca="false">IF(C200&gt;0.005,EDATE('Loan Details'!$C$8,A200-1),"")</f>
        <v>52205</v>
      </c>
      <c r="C200" s="63" t="n">
        <f aca="false">H199</f>
        <v>406070.44</v>
      </c>
      <c r="D200" s="64" t="n">
        <f aca="false">IF(C200&gt;0.005,MIN(IF(G199&gt;0,ROUND(PMT('Loan Details'!$C$17,MAX(1,'Loan Details'!$C$16-A200+1),-C200),0),D199),ROUND(C200*(1+'Loan Details'!$C$17),2)),0)</f>
        <v>10188</v>
      </c>
      <c r="E200" s="63" t="n">
        <f aca="false">IF(C200&gt;0.005,ROUND(C200*'Loan Details'!$C$17,2),0)</f>
        <v>2876.33</v>
      </c>
      <c r="F200" s="63" t="n">
        <f aca="false">D200-E200</f>
        <v>7311.67</v>
      </c>
      <c r="G200" s="65" t="n">
        <f aca="false">IF(C200&gt;0.005,MIN(MAX(0,C200-F200),SUMIF(Prepayments!$D$5:$D$34,A200,Prepayments!$C$5:$C$34)+IF(AND('Loan Details'!$C$9&gt;0,MONTH(B200)='Loan Details'!$C$19,K200&gt;='Loan Details'!$C$11),'Loan Details'!$C$9,0)+'Loan Details'!$C$12),0)</f>
        <v>0</v>
      </c>
      <c r="H200" s="63" t="n">
        <f aca="false">MAX(0,ROUND(C200-F200-G200,2))</f>
        <v>398758.77</v>
      </c>
      <c r="I200" s="66" t="n">
        <f aca="false">SUM($E$7:E200)</f>
        <v>2820288.77</v>
      </c>
      <c r="J200" s="67" t="n">
        <f aca="false">1-H200/'Loan Details'!$C$5</f>
        <v>0.9003103075</v>
      </c>
      <c r="K200" s="61" t="n">
        <f aca="false">INT((A200-1)/12)+1</f>
        <v>17</v>
      </c>
    </row>
    <row r="201" customFormat="false" ht="15" hidden="false" customHeight="false" outlineLevel="0" collapsed="false">
      <c r="A201" s="61" t="n">
        <v>195</v>
      </c>
      <c r="B201" s="62" t="n">
        <f aca="false">IF(C201&gt;0.005,EDATE('Loan Details'!$C$8,A201-1),"")</f>
        <v>52236</v>
      </c>
      <c r="C201" s="63" t="n">
        <f aca="false">H200</f>
        <v>398758.77</v>
      </c>
      <c r="D201" s="64" t="n">
        <f aca="false">IF(C201&gt;0.005,MIN(IF(G200&gt;0,ROUND(PMT('Loan Details'!$C$17,MAX(1,'Loan Details'!$C$16-A201+1),-C201),0),D200),ROUND(C201*(1+'Loan Details'!$C$17),2)),0)</f>
        <v>10188</v>
      </c>
      <c r="E201" s="63" t="n">
        <f aca="false">IF(C201&gt;0.005,ROUND(C201*'Loan Details'!$C$17,2),0)</f>
        <v>2824.54</v>
      </c>
      <c r="F201" s="63" t="n">
        <f aca="false">D201-E201</f>
        <v>7363.46</v>
      </c>
      <c r="G201" s="65" t="n">
        <f aca="false">IF(C201&gt;0.005,MIN(MAX(0,C201-F201),SUMIF(Prepayments!$D$5:$D$34,A201,Prepayments!$C$5:$C$34)+IF(AND('Loan Details'!$C$9&gt;0,MONTH(B201)='Loan Details'!$C$19,K201&gt;='Loan Details'!$C$11),'Loan Details'!$C$9,0)+'Loan Details'!$C$12),0)</f>
        <v>0</v>
      </c>
      <c r="H201" s="63" t="n">
        <f aca="false">MAX(0,ROUND(C201-F201-G201,2))</f>
        <v>391395.31</v>
      </c>
      <c r="I201" s="66" t="n">
        <f aca="false">SUM($E$7:E201)</f>
        <v>2823113.31</v>
      </c>
      <c r="J201" s="67" t="n">
        <f aca="false">1-H201/'Loan Details'!$C$5</f>
        <v>0.9021511725</v>
      </c>
      <c r="K201" s="61" t="n">
        <f aca="false">INT((A201-1)/12)+1</f>
        <v>17</v>
      </c>
    </row>
    <row r="202" customFormat="false" ht="15" hidden="false" customHeight="false" outlineLevel="0" collapsed="false">
      <c r="A202" s="61" t="n">
        <v>196</v>
      </c>
      <c r="B202" s="62" t="n">
        <f aca="false">IF(C202&gt;0.005,EDATE('Loan Details'!$C$8,A202-1),"")</f>
        <v>52267</v>
      </c>
      <c r="C202" s="63" t="n">
        <f aca="false">H201</f>
        <v>391395.31</v>
      </c>
      <c r="D202" s="64" t="n">
        <f aca="false">IF(C202&gt;0.005,MIN(IF(G201&gt;0,ROUND(PMT('Loan Details'!$C$17,MAX(1,'Loan Details'!$C$16-A202+1),-C202),0),D201),ROUND(C202*(1+'Loan Details'!$C$17),2)),0)</f>
        <v>10188</v>
      </c>
      <c r="E202" s="63" t="n">
        <f aca="false">IF(C202&gt;0.005,ROUND(C202*'Loan Details'!$C$17,2),0)</f>
        <v>2772.38</v>
      </c>
      <c r="F202" s="63" t="n">
        <f aca="false">D202-E202</f>
        <v>7415.62</v>
      </c>
      <c r="G202" s="65" t="n">
        <f aca="false">IF(C202&gt;0.005,MIN(MAX(0,C202-F202),SUMIF(Prepayments!$D$5:$D$34,A202,Prepayments!$C$5:$C$34)+IF(AND('Loan Details'!$C$9&gt;0,MONTH(B202)='Loan Details'!$C$19,K202&gt;='Loan Details'!$C$11),'Loan Details'!$C$9,0)+'Loan Details'!$C$12),0)</f>
        <v>0</v>
      </c>
      <c r="H202" s="63" t="n">
        <f aca="false">MAX(0,ROUND(C202-F202-G202,2))</f>
        <v>383979.69</v>
      </c>
      <c r="I202" s="66" t="n">
        <f aca="false">SUM($E$7:E202)</f>
        <v>2825885.69</v>
      </c>
      <c r="J202" s="67" t="n">
        <f aca="false">1-H202/'Loan Details'!$C$5</f>
        <v>0.9040050775</v>
      </c>
      <c r="K202" s="61" t="n">
        <f aca="false">INT((A202-1)/12)+1</f>
        <v>17</v>
      </c>
    </row>
    <row r="203" customFormat="false" ht="15" hidden="false" customHeight="false" outlineLevel="0" collapsed="false">
      <c r="A203" s="61" t="n">
        <v>197</v>
      </c>
      <c r="B203" s="62" t="n">
        <f aca="false">IF(C203&gt;0.005,EDATE('Loan Details'!$C$8,A203-1),"")</f>
        <v>52295</v>
      </c>
      <c r="C203" s="63" t="n">
        <f aca="false">H202</f>
        <v>383979.69</v>
      </c>
      <c r="D203" s="64" t="n">
        <f aca="false">IF(C203&gt;0.005,MIN(IF(G202&gt;0,ROUND(PMT('Loan Details'!$C$17,MAX(1,'Loan Details'!$C$16-A203+1),-C203),0),D202),ROUND(C203*(1+'Loan Details'!$C$17),2)),0)</f>
        <v>10188</v>
      </c>
      <c r="E203" s="63" t="n">
        <f aca="false">IF(C203&gt;0.005,ROUND(C203*'Loan Details'!$C$17,2),0)</f>
        <v>2719.86</v>
      </c>
      <c r="F203" s="63" t="n">
        <f aca="false">D203-E203</f>
        <v>7468.14</v>
      </c>
      <c r="G203" s="65" t="n">
        <f aca="false">IF(C203&gt;0.005,MIN(MAX(0,C203-F203),SUMIF(Prepayments!$D$5:$D$34,A203,Prepayments!$C$5:$C$34)+IF(AND('Loan Details'!$C$9&gt;0,MONTH(B203)='Loan Details'!$C$19,K203&gt;='Loan Details'!$C$11),'Loan Details'!$C$9,0)+'Loan Details'!$C$12),0)</f>
        <v>100000</v>
      </c>
      <c r="H203" s="63" t="n">
        <f aca="false">MAX(0,ROUND(C203-F203-G203,2))</f>
        <v>276511.55</v>
      </c>
      <c r="I203" s="66" t="n">
        <f aca="false">SUM($E$7:E203)</f>
        <v>2828605.55</v>
      </c>
      <c r="J203" s="67" t="n">
        <f aca="false">1-H203/'Loan Details'!$C$5</f>
        <v>0.9308721125</v>
      </c>
      <c r="K203" s="61" t="n">
        <f aca="false">INT((A203-1)/12)+1</f>
        <v>17</v>
      </c>
    </row>
    <row r="204" customFormat="false" ht="15" hidden="false" customHeight="false" outlineLevel="0" collapsed="false">
      <c r="A204" s="61" t="n">
        <v>198</v>
      </c>
      <c r="B204" s="62" t="n">
        <f aca="false">IF(C204&gt;0.005,EDATE('Loan Details'!$C$8,A204-1),"")</f>
        <v>52326</v>
      </c>
      <c r="C204" s="63" t="n">
        <f aca="false">H203</f>
        <v>276511.55</v>
      </c>
      <c r="D204" s="64" t="n">
        <f aca="false">IF(C204&gt;0.005,MIN(IF(G203&gt;0,ROUND(PMT('Loan Details'!$C$17,MAX(1,'Loan Details'!$C$16-A204+1),-C204),0),D203),ROUND(C204*(1+'Loan Details'!$C$17),2)),0)</f>
        <v>7482</v>
      </c>
      <c r="E204" s="63" t="n">
        <f aca="false">IF(C204&gt;0.005,ROUND(C204*'Loan Details'!$C$17,2),0)</f>
        <v>1958.62</v>
      </c>
      <c r="F204" s="63" t="n">
        <f aca="false">D204-E204</f>
        <v>5523.38</v>
      </c>
      <c r="G204" s="65" t="n">
        <f aca="false">IF(C204&gt;0.005,MIN(MAX(0,C204-F204),SUMIF(Prepayments!$D$5:$D$34,A204,Prepayments!$C$5:$C$34)+IF(AND('Loan Details'!$C$9&gt;0,MONTH(B204)='Loan Details'!$C$19,K204&gt;='Loan Details'!$C$11),'Loan Details'!$C$9,0)+'Loan Details'!$C$12),0)</f>
        <v>0</v>
      </c>
      <c r="H204" s="63" t="n">
        <f aca="false">MAX(0,ROUND(C204-F204-G204,2))</f>
        <v>270988.17</v>
      </c>
      <c r="I204" s="66" t="n">
        <f aca="false">SUM($E$7:E204)</f>
        <v>2830564.17</v>
      </c>
      <c r="J204" s="67" t="n">
        <f aca="false">1-H204/'Loan Details'!$C$5</f>
        <v>0.9322529575</v>
      </c>
      <c r="K204" s="61" t="n">
        <f aca="false">INT((A204-1)/12)+1</f>
        <v>17</v>
      </c>
    </row>
    <row r="205" customFormat="false" ht="15" hidden="false" customHeight="false" outlineLevel="0" collapsed="false">
      <c r="A205" s="61" t="n">
        <v>199</v>
      </c>
      <c r="B205" s="62" t="n">
        <f aca="false">IF(C205&gt;0.005,EDATE('Loan Details'!$C$8,A205-1),"")</f>
        <v>52356</v>
      </c>
      <c r="C205" s="63" t="n">
        <f aca="false">H204</f>
        <v>270988.17</v>
      </c>
      <c r="D205" s="64" t="n">
        <f aca="false">IF(C205&gt;0.005,MIN(IF(G204&gt;0,ROUND(PMT('Loan Details'!$C$17,MAX(1,'Loan Details'!$C$16-A205+1),-C205),0),D204),ROUND(C205*(1+'Loan Details'!$C$17),2)),0)</f>
        <v>7482</v>
      </c>
      <c r="E205" s="63" t="n">
        <f aca="false">IF(C205&gt;0.005,ROUND(C205*'Loan Details'!$C$17,2),0)</f>
        <v>1919.5</v>
      </c>
      <c r="F205" s="63" t="n">
        <f aca="false">D205-E205</f>
        <v>5562.5</v>
      </c>
      <c r="G205" s="65" t="n">
        <f aca="false">IF(C205&gt;0.005,MIN(MAX(0,C205-F205),SUMIF(Prepayments!$D$5:$D$34,A205,Prepayments!$C$5:$C$34)+IF(AND('Loan Details'!$C$9&gt;0,MONTH(B205)='Loan Details'!$C$19,K205&gt;='Loan Details'!$C$11),'Loan Details'!$C$9,0)+'Loan Details'!$C$12),0)</f>
        <v>0</v>
      </c>
      <c r="H205" s="63" t="n">
        <f aca="false">MAX(0,ROUND(C205-F205-G205,2))</f>
        <v>265425.67</v>
      </c>
      <c r="I205" s="66" t="n">
        <f aca="false">SUM($E$7:E205)</f>
        <v>2832483.67</v>
      </c>
      <c r="J205" s="67" t="n">
        <f aca="false">1-H205/'Loan Details'!$C$5</f>
        <v>0.9336435825</v>
      </c>
      <c r="K205" s="61" t="n">
        <f aca="false">INT((A205-1)/12)+1</f>
        <v>17</v>
      </c>
    </row>
    <row r="206" customFormat="false" ht="15" hidden="false" customHeight="false" outlineLevel="0" collapsed="false">
      <c r="A206" s="61" t="n">
        <v>200</v>
      </c>
      <c r="B206" s="62" t="n">
        <f aca="false">IF(C206&gt;0.005,EDATE('Loan Details'!$C$8,A206-1),"")</f>
        <v>52387</v>
      </c>
      <c r="C206" s="63" t="n">
        <f aca="false">H205</f>
        <v>265425.67</v>
      </c>
      <c r="D206" s="64" t="n">
        <f aca="false">IF(C206&gt;0.005,MIN(IF(G205&gt;0,ROUND(PMT('Loan Details'!$C$17,MAX(1,'Loan Details'!$C$16-A206+1),-C206),0),D205),ROUND(C206*(1+'Loan Details'!$C$17),2)),0)</f>
        <v>7482</v>
      </c>
      <c r="E206" s="63" t="n">
        <f aca="false">IF(C206&gt;0.005,ROUND(C206*'Loan Details'!$C$17,2),0)</f>
        <v>1880.1</v>
      </c>
      <c r="F206" s="63" t="n">
        <f aca="false">D206-E206</f>
        <v>5601.9</v>
      </c>
      <c r="G206" s="65" t="n">
        <f aca="false">IF(C206&gt;0.005,MIN(MAX(0,C206-F206),SUMIF(Prepayments!$D$5:$D$34,A206,Prepayments!$C$5:$C$34)+IF(AND('Loan Details'!$C$9&gt;0,MONTH(B206)='Loan Details'!$C$19,K206&gt;='Loan Details'!$C$11),'Loan Details'!$C$9,0)+'Loan Details'!$C$12),0)</f>
        <v>0</v>
      </c>
      <c r="H206" s="63" t="n">
        <f aca="false">MAX(0,ROUND(C206-F206-G206,2))</f>
        <v>259823.77</v>
      </c>
      <c r="I206" s="66" t="n">
        <f aca="false">SUM($E$7:E206)</f>
        <v>2834363.77</v>
      </c>
      <c r="J206" s="67" t="n">
        <f aca="false">1-H206/'Loan Details'!$C$5</f>
        <v>0.9350440575</v>
      </c>
      <c r="K206" s="61" t="n">
        <f aca="false">INT((A206-1)/12)+1</f>
        <v>17</v>
      </c>
    </row>
    <row r="207" customFormat="false" ht="15" hidden="false" customHeight="false" outlineLevel="0" collapsed="false">
      <c r="A207" s="61" t="n">
        <v>201</v>
      </c>
      <c r="B207" s="62" t="n">
        <f aca="false">IF(C207&gt;0.005,EDATE('Loan Details'!$C$8,A207-1),"")</f>
        <v>52417</v>
      </c>
      <c r="C207" s="63" t="n">
        <f aca="false">H206</f>
        <v>259823.77</v>
      </c>
      <c r="D207" s="64" t="n">
        <f aca="false">IF(C207&gt;0.005,MIN(IF(G206&gt;0,ROUND(PMT('Loan Details'!$C$17,MAX(1,'Loan Details'!$C$16-A207+1),-C207),0),D206),ROUND(C207*(1+'Loan Details'!$C$17),2)),0)</f>
        <v>7482</v>
      </c>
      <c r="E207" s="63" t="n">
        <f aca="false">IF(C207&gt;0.005,ROUND(C207*'Loan Details'!$C$17,2),0)</f>
        <v>1840.42</v>
      </c>
      <c r="F207" s="63" t="n">
        <f aca="false">D207-E207</f>
        <v>5641.58</v>
      </c>
      <c r="G207" s="65" t="n">
        <f aca="false">IF(C207&gt;0.005,MIN(MAX(0,C207-F207),SUMIF(Prepayments!$D$5:$D$34,A207,Prepayments!$C$5:$C$34)+IF(AND('Loan Details'!$C$9&gt;0,MONTH(B207)='Loan Details'!$C$19,K207&gt;='Loan Details'!$C$11),'Loan Details'!$C$9,0)+'Loan Details'!$C$12),0)</f>
        <v>0</v>
      </c>
      <c r="H207" s="63" t="n">
        <f aca="false">MAX(0,ROUND(C207-F207-G207,2))</f>
        <v>254182.19</v>
      </c>
      <c r="I207" s="66" t="n">
        <f aca="false">SUM($E$7:E207)</f>
        <v>2836204.19</v>
      </c>
      <c r="J207" s="67" t="n">
        <f aca="false">1-H207/'Loan Details'!$C$5</f>
        <v>0.9364544525</v>
      </c>
      <c r="K207" s="61" t="n">
        <f aca="false">INT((A207-1)/12)+1</f>
        <v>17</v>
      </c>
    </row>
    <row r="208" customFormat="false" ht="15" hidden="false" customHeight="false" outlineLevel="0" collapsed="false">
      <c r="A208" s="61" t="n">
        <v>202</v>
      </c>
      <c r="B208" s="62" t="n">
        <f aca="false">IF(C208&gt;0.005,EDATE('Loan Details'!$C$8,A208-1),"")</f>
        <v>52448</v>
      </c>
      <c r="C208" s="63" t="n">
        <f aca="false">H207</f>
        <v>254182.19</v>
      </c>
      <c r="D208" s="64" t="n">
        <f aca="false">IF(C208&gt;0.005,MIN(IF(G207&gt;0,ROUND(PMT('Loan Details'!$C$17,MAX(1,'Loan Details'!$C$16-A208+1),-C208),0),D207),ROUND(C208*(1+'Loan Details'!$C$17),2)),0)</f>
        <v>7482</v>
      </c>
      <c r="E208" s="63" t="n">
        <f aca="false">IF(C208&gt;0.005,ROUND(C208*'Loan Details'!$C$17,2),0)</f>
        <v>1800.46</v>
      </c>
      <c r="F208" s="63" t="n">
        <f aca="false">D208-E208</f>
        <v>5681.54</v>
      </c>
      <c r="G208" s="65" t="n">
        <f aca="false">IF(C208&gt;0.005,MIN(MAX(0,C208-F208),SUMIF(Prepayments!$D$5:$D$34,A208,Prepayments!$C$5:$C$34)+IF(AND('Loan Details'!$C$9&gt;0,MONTH(B208)='Loan Details'!$C$19,K208&gt;='Loan Details'!$C$11),'Loan Details'!$C$9,0)+'Loan Details'!$C$12),0)</f>
        <v>0</v>
      </c>
      <c r="H208" s="63" t="n">
        <f aca="false">MAX(0,ROUND(C208-F208-G208,2))</f>
        <v>248500.65</v>
      </c>
      <c r="I208" s="66" t="n">
        <f aca="false">SUM($E$7:E208)</f>
        <v>2838004.65</v>
      </c>
      <c r="J208" s="67" t="n">
        <f aca="false">1-H208/'Loan Details'!$C$5</f>
        <v>0.9378748375</v>
      </c>
      <c r="K208" s="61" t="n">
        <f aca="false">INT((A208-1)/12)+1</f>
        <v>17</v>
      </c>
    </row>
    <row r="209" customFormat="false" ht="15" hidden="false" customHeight="false" outlineLevel="0" collapsed="false">
      <c r="A209" s="61" t="n">
        <v>203</v>
      </c>
      <c r="B209" s="62" t="n">
        <f aca="false">IF(C209&gt;0.005,EDATE('Loan Details'!$C$8,A209-1),"")</f>
        <v>52479</v>
      </c>
      <c r="C209" s="63" t="n">
        <f aca="false">H208</f>
        <v>248500.65</v>
      </c>
      <c r="D209" s="64" t="n">
        <f aca="false">IF(C209&gt;0.005,MIN(IF(G208&gt;0,ROUND(PMT('Loan Details'!$C$17,MAX(1,'Loan Details'!$C$16-A209+1),-C209),0),D208),ROUND(C209*(1+'Loan Details'!$C$17),2)),0)</f>
        <v>7482</v>
      </c>
      <c r="E209" s="63" t="n">
        <f aca="false">IF(C209&gt;0.005,ROUND(C209*'Loan Details'!$C$17,2),0)</f>
        <v>1760.21</v>
      </c>
      <c r="F209" s="63" t="n">
        <f aca="false">D209-E209</f>
        <v>5721.79</v>
      </c>
      <c r="G209" s="65" t="n">
        <f aca="false">IF(C209&gt;0.005,MIN(MAX(0,C209-F209),SUMIF(Prepayments!$D$5:$D$34,A209,Prepayments!$C$5:$C$34)+IF(AND('Loan Details'!$C$9&gt;0,MONTH(B209)='Loan Details'!$C$19,K209&gt;='Loan Details'!$C$11),'Loan Details'!$C$9,0)+'Loan Details'!$C$12),0)</f>
        <v>0</v>
      </c>
      <c r="H209" s="63" t="n">
        <f aca="false">MAX(0,ROUND(C209-F209-G209,2))</f>
        <v>242778.86</v>
      </c>
      <c r="I209" s="66" t="n">
        <f aca="false">SUM($E$7:E209)</f>
        <v>2839764.86</v>
      </c>
      <c r="J209" s="67" t="n">
        <f aca="false">1-H209/'Loan Details'!$C$5</f>
        <v>0.939305285</v>
      </c>
      <c r="K209" s="61" t="n">
        <f aca="false">INT((A209-1)/12)+1</f>
        <v>17</v>
      </c>
    </row>
    <row r="210" customFormat="false" ht="15" hidden="false" customHeight="false" outlineLevel="0" collapsed="false">
      <c r="A210" s="61" t="n">
        <v>204</v>
      </c>
      <c r="B210" s="62" t="n">
        <f aca="false">IF(C210&gt;0.005,EDATE('Loan Details'!$C$8,A210-1),"")</f>
        <v>52509</v>
      </c>
      <c r="C210" s="63" t="n">
        <f aca="false">H209</f>
        <v>242778.86</v>
      </c>
      <c r="D210" s="64" t="n">
        <f aca="false">IF(C210&gt;0.005,MIN(IF(G209&gt;0,ROUND(PMT('Loan Details'!$C$17,MAX(1,'Loan Details'!$C$16-A210+1),-C210),0),D209),ROUND(C210*(1+'Loan Details'!$C$17),2)),0)</f>
        <v>7482</v>
      </c>
      <c r="E210" s="63" t="n">
        <f aca="false">IF(C210&gt;0.005,ROUND(C210*'Loan Details'!$C$17,2),0)</f>
        <v>1719.68</v>
      </c>
      <c r="F210" s="63" t="n">
        <f aca="false">D210-E210</f>
        <v>5762.32</v>
      </c>
      <c r="G210" s="65" t="n">
        <f aca="false">IF(C210&gt;0.005,MIN(MAX(0,C210-F210),SUMIF(Prepayments!$D$5:$D$34,A210,Prepayments!$C$5:$C$34)+IF(AND('Loan Details'!$C$9&gt;0,MONTH(B210)='Loan Details'!$C$19,K210&gt;='Loan Details'!$C$11),'Loan Details'!$C$9,0)+'Loan Details'!$C$12),0)</f>
        <v>0</v>
      </c>
      <c r="H210" s="63" t="n">
        <f aca="false">MAX(0,ROUND(C210-F210-G210,2))</f>
        <v>237016.54</v>
      </c>
      <c r="I210" s="66" t="n">
        <f aca="false">SUM($E$7:E210)</f>
        <v>2841484.54</v>
      </c>
      <c r="J210" s="67" t="n">
        <f aca="false">1-H210/'Loan Details'!$C$5</f>
        <v>0.940745865</v>
      </c>
      <c r="K210" s="61" t="n">
        <f aca="false">INT((A210-1)/12)+1</f>
        <v>17</v>
      </c>
    </row>
    <row r="211" customFormat="false" ht="15" hidden="false" customHeight="false" outlineLevel="0" collapsed="false">
      <c r="A211" s="61" t="n">
        <v>205</v>
      </c>
      <c r="B211" s="62" t="n">
        <f aca="false">IF(C211&gt;0.005,EDATE('Loan Details'!$C$8,A211-1),"")</f>
        <v>52540</v>
      </c>
      <c r="C211" s="63" t="n">
        <f aca="false">H210</f>
        <v>237016.54</v>
      </c>
      <c r="D211" s="64" t="n">
        <f aca="false">IF(C211&gt;0.005,MIN(IF(G210&gt;0,ROUND(PMT('Loan Details'!$C$17,MAX(1,'Loan Details'!$C$16-A211+1),-C211),0),D210),ROUND(C211*(1+'Loan Details'!$C$17),2)),0)</f>
        <v>7482</v>
      </c>
      <c r="E211" s="63" t="n">
        <f aca="false">IF(C211&gt;0.005,ROUND(C211*'Loan Details'!$C$17,2),0)</f>
        <v>1678.87</v>
      </c>
      <c r="F211" s="63" t="n">
        <f aca="false">D211-E211</f>
        <v>5803.13</v>
      </c>
      <c r="G211" s="65" t="n">
        <f aca="false">IF(C211&gt;0.005,MIN(MAX(0,C211-F211),SUMIF(Prepayments!$D$5:$D$34,A211,Prepayments!$C$5:$C$34)+IF(AND('Loan Details'!$C$9&gt;0,MONTH(B211)='Loan Details'!$C$19,K211&gt;='Loan Details'!$C$11),'Loan Details'!$C$9,0)+'Loan Details'!$C$12),0)</f>
        <v>0</v>
      </c>
      <c r="H211" s="63" t="n">
        <f aca="false">MAX(0,ROUND(C211-F211-G211,2))</f>
        <v>231213.41</v>
      </c>
      <c r="I211" s="66" t="n">
        <f aca="false">SUM($E$7:E211)</f>
        <v>2843163.41</v>
      </c>
      <c r="J211" s="67" t="n">
        <f aca="false">1-H211/'Loan Details'!$C$5</f>
        <v>0.9421966475</v>
      </c>
      <c r="K211" s="61" t="n">
        <f aca="false">INT((A211-1)/12)+1</f>
        <v>18</v>
      </c>
    </row>
    <row r="212" customFormat="false" ht="15" hidden="false" customHeight="false" outlineLevel="0" collapsed="false">
      <c r="A212" s="61" t="n">
        <v>206</v>
      </c>
      <c r="B212" s="62" t="n">
        <f aca="false">IF(C212&gt;0.005,EDATE('Loan Details'!$C$8,A212-1),"")</f>
        <v>52570</v>
      </c>
      <c r="C212" s="63" t="n">
        <f aca="false">H211</f>
        <v>231213.41</v>
      </c>
      <c r="D212" s="64" t="n">
        <f aca="false">IF(C212&gt;0.005,MIN(IF(G211&gt;0,ROUND(PMT('Loan Details'!$C$17,MAX(1,'Loan Details'!$C$16-A212+1),-C212),0),D211),ROUND(C212*(1+'Loan Details'!$C$17),2)),0)</f>
        <v>7482</v>
      </c>
      <c r="E212" s="63" t="n">
        <f aca="false">IF(C212&gt;0.005,ROUND(C212*'Loan Details'!$C$17,2),0)</f>
        <v>1637.76</v>
      </c>
      <c r="F212" s="63" t="n">
        <f aca="false">D212-E212</f>
        <v>5844.24</v>
      </c>
      <c r="G212" s="65" t="n">
        <f aca="false">IF(C212&gt;0.005,MIN(MAX(0,C212-F212),SUMIF(Prepayments!$D$5:$D$34,A212,Prepayments!$C$5:$C$34)+IF(AND('Loan Details'!$C$9&gt;0,MONTH(B212)='Loan Details'!$C$19,K212&gt;='Loan Details'!$C$11),'Loan Details'!$C$9,0)+'Loan Details'!$C$12),0)</f>
        <v>0</v>
      </c>
      <c r="H212" s="63" t="n">
        <f aca="false">MAX(0,ROUND(C212-F212-G212,2))</f>
        <v>225369.17</v>
      </c>
      <c r="I212" s="66" t="n">
        <f aca="false">SUM($E$7:E212)</f>
        <v>2844801.17</v>
      </c>
      <c r="J212" s="67" t="n">
        <f aca="false">1-H212/'Loan Details'!$C$5</f>
        <v>0.9436577075</v>
      </c>
      <c r="K212" s="61" t="n">
        <f aca="false">INT((A212-1)/12)+1</f>
        <v>18</v>
      </c>
    </row>
    <row r="213" customFormat="false" ht="15" hidden="false" customHeight="false" outlineLevel="0" collapsed="false">
      <c r="A213" s="61" t="n">
        <v>207</v>
      </c>
      <c r="B213" s="62" t="n">
        <f aca="false">IF(C213&gt;0.005,EDATE('Loan Details'!$C$8,A213-1),"")</f>
        <v>52601</v>
      </c>
      <c r="C213" s="63" t="n">
        <f aca="false">H212</f>
        <v>225369.17</v>
      </c>
      <c r="D213" s="64" t="n">
        <f aca="false">IF(C213&gt;0.005,MIN(IF(G212&gt;0,ROUND(PMT('Loan Details'!$C$17,MAX(1,'Loan Details'!$C$16-A213+1),-C213),0),D212),ROUND(C213*(1+'Loan Details'!$C$17),2)),0)</f>
        <v>7482</v>
      </c>
      <c r="E213" s="63" t="n">
        <f aca="false">IF(C213&gt;0.005,ROUND(C213*'Loan Details'!$C$17,2),0)</f>
        <v>1596.36</v>
      </c>
      <c r="F213" s="63" t="n">
        <f aca="false">D213-E213</f>
        <v>5885.64</v>
      </c>
      <c r="G213" s="65" t="n">
        <f aca="false">IF(C213&gt;0.005,MIN(MAX(0,C213-F213),SUMIF(Prepayments!$D$5:$D$34,A213,Prepayments!$C$5:$C$34)+IF(AND('Loan Details'!$C$9&gt;0,MONTH(B213)='Loan Details'!$C$19,K213&gt;='Loan Details'!$C$11),'Loan Details'!$C$9,0)+'Loan Details'!$C$12),0)</f>
        <v>0</v>
      </c>
      <c r="H213" s="63" t="n">
        <f aca="false">MAX(0,ROUND(C213-F213-G213,2))</f>
        <v>219483.53</v>
      </c>
      <c r="I213" s="66" t="n">
        <f aca="false">SUM($E$7:E213)</f>
        <v>2846397.53</v>
      </c>
      <c r="J213" s="67" t="n">
        <f aca="false">1-H213/'Loan Details'!$C$5</f>
        <v>0.9451291175</v>
      </c>
      <c r="K213" s="61" t="n">
        <f aca="false">INT((A213-1)/12)+1</f>
        <v>18</v>
      </c>
    </row>
    <row r="214" customFormat="false" ht="15" hidden="false" customHeight="false" outlineLevel="0" collapsed="false">
      <c r="A214" s="61" t="n">
        <v>208</v>
      </c>
      <c r="B214" s="62" t="n">
        <f aca="false">IF(C214&gt;0.005,EDATE('Loan Details'!$C$8,A214-1),"")</f>
        <v>52632</v>
      </c>
      <c r="C214" s="63" t="n">
        <f aca="false">H213</f>
        <v>219483.53</v>
      </c>
      <c r="D214" s="64" t="n">
        <f aca="false">IF(C214&gt;0.005,MIN(IF(G213&gt;0,ROUND(PMT('Loan Details'!$C$17,MAX(1,'Loan Details'!$C$16-A214+1),-C214),0),D213),ROUND(C214*(1+'Loan Details'!$C$17),2)),0)</f>
        <v>7482</v>
      </c>
      <c r="E214" s="63" t="n">
        <f aca="false">IF(C214&gt;0.005,ROUND(C214*'Loan Details'!$C$17,2),0)</f>
        <v>1554.68</v>
      </c>
      <c r="F214" s="63" t="n">
        <f aca="false">D214-E214</f>
        <v>5927.32</v>
      </c>
      <c r="G214" s="65" t="n">
        <f aca="false">IF(C214&gt;0.005,MIN(MAX(0,C214-F214),SUMIF(Prepayments!$D$5:$D$34,A214,Prepayments!$C$5:$C$34)+IF(AND('Loan Details'!$C$9&gt;0,MONTH(B214)='Loan Details'!$C$19,K214&gt;='Loan Details'!$C$11),'Loan Details'!$C$9,0)+'Loan Details'!$C$12),0)</f>
        <v>0</v>
      </c>
      <c r="H214" s="63" t="n">
        <f aca="false">MAX(0,ROUND(C214-F214-G214,2))</f>
        <v>213556.21</v>
      </c>
      <c r="I214" s="66" t="n">
        <f aca="false">SUM($E$7:E214)</f>
        <v>2847952.21</v>
      </c>
      <c r="J214" s="67" t="n">
        <f aca="false">1-H214/'Loan Details'!$C$5</f>
        <v>0.9466109475</v>
      </c>
      <c r="K214" s="61" t="n">
        <f aca="false">INT((A214-1)/12)+1</f>
        <v>18</v>
      </c>
    </row>
    <row r="215" customFormat="false" ht="15" hidden="false" customHeight="false" outlineLevel="0" collapsed="false">
      <c r="A215" s="61" t="n">
        <v>209</v>
      </c>
      <c r="B215" s="62" t="n">
        <f aca="false">IF(C215&gt;0.005,EDATE('Loan Details'!$C$8,A215-1),"")</f>
        <v>52661</v>
      </c>
      <c r="C215" s="63" t="n">
        <f aca="false">H214</f>
        <v>213556.21</v>
      </c>
      <c r="D215" s="64" t="n">
        <f aca="false">IF(C215&gt;0.005,MIN(IF(G214&gt;0,ROUND(PMT('Loan Details'!$C$17,MAX(1,'Loan Details'!$C$16-A215+1),-C215),0),D214),ROUND(C215*(1+'Loan Details'!$C$17),2)),0)</f>
        <v>7482</v>
      </c>
      <c r="E215" s="63" t="n">
        <f aca="false">IF(C215&gt;0.005,ROUND(C215*'Loan Details'!$C$17,2),0)</f>
        <v>1512.69</v>
      </c>
      <c r="F215" s="63" t="n">
        <f aca="false">D215-E215</f>
        <v>5969.31</v>
      </c>
      <c r="G215" s="65" t="n">
        <f aca="false">IF(C215&gt;0.005,MIN(MAX(0,C215-F215),SUMIF(Prepayments!$D$5:$D$34,A215,Prepayments!$C$5:$C$34)+IF(AND('Loan Details'!$C$9&gt;0,MONTH(B215)='Loan Details'!$C$19,K215&gt;='Loan Details'!$C$11),'Loan Details'!$C$9,0)+'Loan Details'!$C$12),0)</f>
        <v>100000</v>
      </c>
      <c r="H215" s="63" t="n">
        <f aca="false">MAX(0,ROUND(C215-F215-G215,2))</f>
        <v>107586.9</v>
      </c>
      <c r="I215" s="66" t="n">
        <f aca="false">SUM($E$7:E215)</f>
        <v>2849464.9</v>
      </c>
      <c r="J215" s="67" t="n">
        <f aca="false">1-H215/'Loan Details'!$C$5</f>
        <v>0.973103275</v>
      </c>
      <c r="K215" s="61" t="n">
        <f aca="false">INT((A215-1)/12)+1</f>
        <v>18</v>
      </c>
    </row>
    <row r="216" customFormat="false" ht="15" hidden="false" customHeight="false" outlineLevel="0" collapsed="false">
      <c r="A216" s="61" t="n">
        <v>210</v>
      </c>
      <c r="B216" s="62" t="n">
        <f aca="false">IF(C216&gt;0.005,EDATE('Loan Details'!$C$8,A216-1),"")</f>
        <v>52692</v>
      </c>
      <c r="C216" s="63" t="n">
        <f aca="false">H215</f>
        <v>107586.9</v>
      </c>
      <c r="D216" s="64" t="n">
        <f aca="false">IF(C216&gt;0.005,MIN(IF(G215&gt;0,ROUND(PMT('Loan Details'!$C$17,MAX(1,'Loan Details'!$C$16-A216+1),-C216),0),D215),ROUND(C216*(1+'Loan Details'!$C$17),2)),0)</f>
        <v>3878</v>
      </c>
      <c r="E216" s="63" t="n">
        <f aca="false">IF(C216&gt;0.005,ROUND(C216*'Loan Details'!$C$17,2),0)</f>
        <v>762.07</v>
      </c>
      <c r="F216" s="63" t="n">
        <f aca="false">D216-E216</f>
        <v>3115.93</v>
      </c>
      <c r="G216" s="65" t="n">
        <f aca="false">IF(C216&gt;0.005,MIN(MAX(0,C216-F216),SUMIF(Prepayments!$D$5:$D$34,A216,Prepayments!$C$5:$C$34)+IF(AND('Loan Details'!$C$9&gt;0,MONTH(B216)='Loan Details'!$C$19,K216&gt;='Loan Details'!$C$11),'Loan Details'!$C$9,0)+'Loan Details'!$C$12),0)</f>
        <v>0</v>
      </c>
      <c r="H216" s="63" t="n">
        <f aca="false">MAX(0,ROUND(C216-F216-G216,2))</f>
        <v>104470.97</v>
      </c>
      <c r="I216" s="66" t="n">
        <f aca="false">SUM($E$7:E216)</f>
        <v>2850226.97</v>
      </c>
      <c r="J216" s="67" t="n">
        <f aca="false">1-H216/'Loan Details'!$C$5</f>
        <v>0.9738822575</v>
      </c>
      <c r="K216" s="61" t="n">
        <f aca="false">INT((A216-1)/12)+1</f>
        <v>18</v>
      </c>
    </row>
    <row r="217" customFormat="false" ht="15" hidden="false" customHeight="false" outlineLevel="0" collapsed="false">
      <c r="A217" s="61" t="n">
        <v>211</v>
      </c>
      <c r="B217" s="62" t="n">
        <f aca="false">IF(C217&gt;0.005,EDATE('Loan Details'!$C$8,A217-1),"")</f>
        <v>52722</v>
      </c>
      <c r="C217" s="63" t="n">
        <f aca="false">H216</f>
        <v>104470.97</v>
      </c>
      <c r="D217" s="64" t="n">
        <f aca="false">IF(C217&gt;0.005,MIN(IF(G216&gt;0,ROUND(PMT('Loan Details'!$C$17,MAX(1,'Loan Details'!$C$16-A217+1),-C217),0),D216),ROUND(C217*(1+'Loan Details'!$C$17),2)),0)</f>
        <v>3878</v>
      </c>
      <c r="E217" s="63" t="n">
        <f aca="false">IF(C217&gt;0.005,ROUND(C217*'Loan Details'!$C$17,2),0)</f>
        <v>740</v>
      </c>
      <c r="F217" s="63" t="n">
        <f aca="false">D217-E217</f>
        <v>3138</v>
      </c>
      <c r="G217" s="65" t="n">
        <f aca="false">IF(C217&gt;0.005,MIN(MAX(0,C217-F217),SUMIF(Prepayments!$D$5:$D$34,A217,Prepayments!$C$5:$C$34)+IF(AND('Loan Details'!$C$9&gt;0,MONTH(B217)='Loan Details'!$C$19,K217&gt;='Loan Details'!$C$11),'Loan Details'!$C$9,0)+'Loan Details'!$C$12),0)</f>
        <v>0</v>
      </c>
      <c r="H217" s="63" t="n">
        <f aca="false">MAX(0,ROUND(C217-F217-G217,2))</f>
        <v>101332.97</v>
      </c>
      <c r="I217" s="66" t="n">
        <f aca="false">SUM($E$7:E217)</f>
        <v>2850966.97</v>
      </c>
      <c r="J217" s="67" t="n">
        <f aca="false">1-H217/'Loan Details'!$C$5</f>
        <v>0.9746667575</v>
      </c>
      <c r="K217" s="61" t="n">
        <f aca="false">INT((A217-1)/12)+1</f>
        <v>18</v>
      </c>
    </row>
    <row r="218" customFormat="false" ht="15" hidden="false" customHeight="false" outlineLevel="0" collapsed="false">
      <c r="A218" s="61" t="n">
        <v>212</v>
      </c>
      <c r="B218" s="62" t="n">
        <f aca="false">IF(C218&gt;0.005,EDATE('Loan Details'!$C$8,A218-1),"")</f>
        <v>52753</v>
      </c>
      <c r="C218" s="63" t="n">
        <f aca="false">H217</f>
        <v>101332.97</v>
      </c>
      <c r="D218" s="64" t="n">
        <f aca="false">IF(C218&gt;0.005,MIN(IF(G217&gt;0,ROUND(PMT('Loan Details'!$C$17,MAX(1,'Loan Details'!$C$16-A218+1),-C218),0),D217),ROUND(C218*(1+'Loan Details'!$C$17),2)),0)</f>
        <v>3878</v>
      </c>
      <c r="E218" s="63" t="n">
        <f aca="false">IF(C218&gt;0.005,ROUND(C218*'Loan Details'!$C$17,2),0)</f>
        <v>717.78</v>
      </c>
      <c r="F218" s="63" t="n">
        <f aca="false">D218-E218</f>
        <v>3160.22</v>
      </c>
      <c r="G218" s="65" t="n">
        <f aca="false">IF(C218&gt;0.005,MIN(MAX(0,C218-F218),SUMIF(Prepayments!$D$5:$D$34,A218,Prepayments!$C$5:$C$34)+IF(AND('Loan Details'!$C$9&gt;0,MONTH(B218)='Loan Details'!$C$19,K218&gt;='Loan Details'!$C$11),'Loan Details'!$C$9,0)+'Loan Details'!$C$12),0)</f>
        <v>0</v>
      </c>
      <c r="H218" s="63" t="n">
        <f aca="false">MAX(0,ROUND(C218-F218-G218,2))</f>
        <v>98172.75</v>
      </c>
      <c r="I218" s="66" t="n">
        <f aca="false">SUM($E$7:E218)</f>
        <v>2851684.75</v>
      </c>
      <c r="J218" s="67" t="n">
        <f aca="false">1-H218/'Loan Details'!$C$5</f>
        <v>0.9754568125</v>
      </c>
      <c r="K218" s="61" t="n">
        <f aca="false">INT((A218-1)/12)+1</f>
        <v>18</v>
      </c>
    </row>
    <row r="219" customFormat="false" ht="15" hidden="false" customHeight="false" outlineLevel="0" collapsed="false">
      <c r="A219" s="61" t="n">
        <v>213</v>
      </c>
      <c r="B219" s="62" t="n">
        <f aca="false">IF(C219&gt;0.005,EDATE('Loan Details'!$C$8,A219-1),"")</f>
        <v>52783</v>
      </c>
      <c r="C219" s="63" t="n">
        <f aca="false">H218</f>
        <v>98172.75</v>
      </c>
      <c r="D219" s="64" t="n">
        <f aca="false">IF(C219&gt;0.005,MIN(IF(G218&gt;0,ROUND(PMT('Loan Details'!$C$17,MAX(1,'Loan Details'!$C$16-A219+1),-C219),0),D218),ROUND(C219*(1+'Loan Details'!$C$17),2)),0)</f>
        <v>3878</v>
      </c>
      <c r="E219" s="63" t="n">
        <f aca="false">IF(C219&gt;0.005,ROUND(C219*'Loan Details'!$C$17,2),0)</f>
        <v>695.39</v>
      </c>
      <c r="F219" s="63" t="n">
        <f aca="false">D219-E219</f>
        <v>3182.61</v>
      </c>
      <c r="G219" s="65" t="n">
        <f aca="false">IF(C219&gt;0.005,MIN(MAX(0,C219-F219),SUMIF(Prepayments!$D$5:$D$34,A219,Prepayments!$C$5:$C$34)+IF(AND('Loan Details'!$C$9&gt;0,MONTH(B219)='Loan Details'!$C$19,K219&gt;='Loan Details'!$C$11),'Loan Details'!$C$9,0)+'Loan Details'!$C$12),0)</f>
        <v>0</v>
      </c>
      <c r="H219" s="63" t="n">
        <f aca="false">MAX(0,ROUND(C219-F219-G219,2))</f>
        <v>94990.14</v>
      </c>
      <c r="I219" s="66" t="n">
        <f aca="false">SUM($E$7:E219)</f>
        <v>2852380.14</v>
      </c>
      <c r="J219" s="67" t="n">
        <f aca="false">1-H219/'Loan Details'!$C$5</f>
        <v>0.976252465</v>
      </c>
      <c r="K219" s="61" t="n">
        <f aca="false">INT((A219-1)/12)+1</f>
        <v>18</v>
      </c>
    </row>
    <row r="220" customFormat="false" ht="15" hidden="false" customHeight="false" outlineLevel="0" collapsed="false">
      <c r="A220" s="61" t="n">
        <v>214</v>
      </c>
      <c r="B220" s="62" t="n">
        <f aca="false">IF(C220&gt;0.005,EDATE('Loan Details'!$C$8,A220-1),"")</f>
        <v>52814</v>
      </c>
      <c r="C220" s="63" t="n">
        <f aca="false">H219</f>
        <v>94990.14</v>
      </c>
      <c r="D220" s="64" t="n">
        <f aca="false">IF(C220&gt;0.005,MIN(IF(G219&gt;0,ROUND(PMT('Loan Details'!$C$17,MAX(1,'Loan Details'!$C$16-A220+1),-C220),0),D219),ROUND(C220*(1+'Loan Details'!$C$17),2)),0)</f>
        <v>3878</v>
      </c>
      <c r="E220" s="63" t="n">
        <f aca="false">IF(C220&gt;0.005,ROUND(C220*'Loan Details'!$C$17,2),0)</f>
        <v>672.85</v>
      </c>
      <c r="F220" s="63" t="n">
        <f aca="false">D220-E220</f>
        <v>3205.15</v>
      </c>
      <c r="G220" s="65" t="n">
        <f aca="false">IF(C220&gt;0.005,MIN(MAX(0,C220-F220),SUMIF(Prepayments!$D$5:$D$34,A220,Prepayments!$C$5:$C$34)+IF(AND('Loan Details'!$C$9&gt;0,MONTH(B220)='Loan Details'!$C$19,K220&gt;='Loan Details'!$C$11),'Loan Details'!$C$9,0)+'Loan Details'!$C$12),0)</f>
        <v>0</v>
      </c>
      <c r="H220" s="63" t="n">
        <f aca="false">MAX(0,ROUND(C220-F220-G220,2))</f>
        <v>91784.99</v>
      </c>
      <c r="I220" s="66" t="n">
        <f aca="false">SUM($E$7:E220)</f>
        <v>2853052.99</v>
      </c>
      <c r="J220" s="67" t="n">
        <f aca="false">1-H220/'Loan Details'!$C$5</f>
        <v>0.9770537525</v>
      </c>
      <c r="K220" s="61" t="n">
        <f aca="false">INT((A220-1)/12)+1</f>
        <v>18</v>
      </c>
    </row>
    <row r="221" customFormat="false" ht="15" hidden="false" customHeight="false" outlineLevel="0" collapsed="false">
      <c r="A221" s="61" t="n">
        <v>215</v>
      </c>
      <c r="B221" s="62" t="n">
        <f aca="false">IF(C221&gt;0.005,EDATE('Loan Details'!$C$8,A221-1),"")</f>
        <v>52845</v>
      </c>
      <c r="C221" s="63" t="n">
        <f aca="false">H220</f>
        <v>91784.99</v>
      </c>
      <c r="D221" s="64" t="n">
        <f aca="false">IF(C221&gt;0.005,MIN(IF(G220&gt;0,ROUND(PMT('Loan Details'!$C$17,MAX(1,'Loan Details'!$C$16-A221+1),-C221),0),D220),ROUND(C221*(1+'Loan Details'!$C$17),2)),0)</f>
        <v>3878</v>
      </c>
      <c r="E221" s="63" t="n">
        <f aca="false">IF(C221&gt;0.005,ROUND(C221*'Loan Details'!$C$17,2),0)</f>
        <v>650.14</v>
      </c>
      <c r="F221" s="63" t="n">
        <f aca="false">D221-E221</f>
        <v>3227.86</v>
      </c>
      <c r="G221" s="65" t="n">
        <f aca="false">IF(C221&gt;0.005,MIN(MAX(0,C221-F221),SUMIF(Prepayments!$D$5:$D$34,A221,Prepayments!$C$5:$C$34)+IF(AND('Loan Details'!$C$9&gt;0,MONTH(B221)='Loan Details'!$C$19,K221&gt;='Loan Details'!$C$11),'Loan Details'!$C$9,0)+'Loan Details'!$C$12),0)</f>
        <v>0</v>
      </c>
      <c r="H221" s="63" t="n">
        <f aca="false">MAX(0,ROUND(C221-F221-G221,2))</f>
        <v>88557.13</v>
      </c>
      <c r="I221" s="66" t="n">
        <f aca="false">SUM($E$7:E221)</f>
        <v>2853703.13</v>
      </c>
      <c r="J221" s="67" t="n">
        <f aca="false">1-H221/'Loan Details'!$C$5</f>
        <v>0.9778607175</v>
      </c>
      <c r="K221" s="61" t="n">
        <f aca="false">INT((A221-1)/12)+1</f>
        <v>18</v>
      </c>
    </row>
    <row r="222" customFormat="false" ht="15" hidden="false" customHeight="false" outlineLevel="0" collapsed="false">
      <c r="A222" s="61" t="n">
        <v>216</v>
      </c>
      <c r="B222" s="62" t="n">
        <f aca="false">IF(C222&gt;0.005,EDATE('Loan Details'!$C$8,A222-1),"")</f>
        <v>52875</v>
      </c>
      <c r="C222" s="63" t="n">
        <f aca="false">H221</f>
        <v>88557.13</v>
      </c>
      <c r="D222" s="64" t="n">
        <f aca="false">IF(C222&gt;0.005,MIN(IF(G221&gt;0,ROUND(PMT('Loan Details'!$C$17,MAX(1,'Loan Details'!$C$16-A222+1),-C222),0),D221),ROUND(C222*(1+'Loan Details'!$C$17),2)),0)</f>
        <v>3878</v>
      </c>
      <c r="E222" s="63" t="n">
        <f aca="false">IF(C222&gt;0.005,ROUND(C222*'Loan Details'!$C$17,2),0)</f>
        <v>627.28</v>
      </c>
      <c r="F222" s="63" t="n">
        <f aca="false">D222-E222</f>
        <v>3250.72</v>
      </c>
      <c r="G222" s="65" t="n">
        <f aca="false">IF(C222&gt;0.005,MIN(MAX(0,C222-F222),SUMIF(Prepayments!$D$5:$D$34,A222,Prepayments!$C$5:$C$34)+IF(AND('Loan Details'!$C$9&gt;0,MONTH(B222)='Loan Details'!$C$19,K222&gt;='Loan Details'!$C$11),'Loan Details'!$C$9,0)+'Loan Details'!$C$12),0)</f>
        <v>0</v>
      </c>
      <c r="H222" s="63" t="n">
        <f aca="false">MAX(0,ROUND(C222-F222-G222,2))</f>
        <v>85306.41</v>
      </c>
      <c r="I222" s="66" t="n">
        <f aca="false">SUM($E$7:E222)</f>
        <v>2854330.41</v>
      </c>
      <c r="J222" s="67" t="n">
        <f aca="false">1-H222/'Loan Details'!$C$5</f>
        <v>0.9786733975</v>
      </c>
      <c r="K222" s="61" t="n">
        <f aca="false">INT((A222-1)/12)+1</f>
        <v>18</v>
      </c>
    </row>
    <row r="223" customFormat="false" ht="15" hidden="false" customHeight="false" outlineLevel="0" collapsed="false">
      <c r="A223" s="61" t="n">
        <v>217</v>
      </c>
      <c r="B223" s="62" t="n">
        <f aca="false">IF(C223&gt;0.005,EDATE('Loan Details'!$C$8,A223-1),"")</f>
        <v>52906</v>
      </c>
      <c r="C223" s="63" t="n">
        <f aca="false">H222</f>
        <v>85306.41</v>
      </c>
      <c r="D223" s="64" t="n">
        <f aca="false">IF(C223&gt;0.005,MIN(IF(G222&gt;0,ROUND(PMT('Loan Details'!$C$17,MAX(1,'Loan Details'!$C$16-A223+1),-C223),0),D222),ROUND(C223*(1+'Loan Details'!$C$17),2)),0)</f>
        <v>3878</v>
      </c>
      <c r="E223" s="63" t="n">
        <f aca="false">IF(C223&gt;0.005,ROUND(C223*'Loan Details'!$C$17,2),0)</f>
        <v>604.25</v>
      </c>
      <c r="F223" s="63" t="n">
        <f aca="false">D223-E223</f>
        <v>3273.75</v>
      </c>
      <c r="G223" s="65" t="n">
        <f aca="false">IF(C223&gt;0.005,MIN(MAX(0,C223-F223),SUMIF(Prepayments!$D$5:$D$34,A223,Prepayments!$C$5:$C$34)+IF(AND('Loan Details'!$C$9&gt;0,MONTH(B223)='Loan Details'!$C$19,K223&gt;='Loan Details'!$C$11),'Loan Details'!$C$9,0)+'Loan Details'!$C$12),0)</f>
        <v>0</v>
      </c>
      <c r="H223" s="63" t="n">
        <f aca="false">MAX(0,ROUND(C223-F223-G223,2))</f>
        <v>82032.66</v>
      </c>
      <c r="I223" s="66" t="n">
        <f aca="false">SUM($E$7:E223)</f>
        <v>2854934.66</v>
      </c>
      <c r="J223" s="67" t="n">
        <f aca="false">1-H223/'Loan Details'!$C$5</f>
        <v>0.979491835</v>
      </c>
      <c r="K223" s="61" t="n">
        <f aca="false">INT((A223-1)/12)+1</f>
        <v>19</v>
      </c>
    </row>
    <row r="224" customFormat="false" ht="15" hidden="false" customHeight="false" outlineLevel="0" collapsed="false">
      <c r="A224" s="61" t="n">
        <v>218</v>
      </c>
      <c r="B224" s="62" t="n">
        <f aca="false">IF(C224&gt;0.005,EDATE('Loan Details'!$C$8,A224-1),"")</f>
        <v>52936</v>
      </c>
      <c r="C224" s="63" t="n">
        <f aca="false">H223</f>
        <v>82032.66</v>
      </c>
      <c r="D224" s="64" t="n">
        <f aca="false">IF(C224&gt;0.005,MIN(IF(G223&gt;0,ROUND(PMT('Loan Details'!$C$17,MAX(1,'Loan Details'!$C$16-A224+1),-C224),0),D223),ROUND(C224*(1+'Loan Details'!$C$17),2)),0)</f>
        <v>3878</v>
      </c>
      <c r="E224" s="63" t="n">
        <f aca="false">IF(C224&gt;0.005,ROUND(C224*'Loan Details'!$C$17,2),0)</f>
        <v>581.06</v>
      </c>
      <c r="F224" s="63" t="n">
        <f aca="false">D224-E224</f>
        <v>3296.94</v>
      </c>
      <c r="G224" s="65" t="n">
        <f aca="false">IF(C224&gt;0.005,MIN(MAX(0,C224-F224),SUMIF(Prepayments!$D$5:$D$34,A224,Prepayments!$C$5:$C$34)+IF(AND('Loan Details'!$C$9&gt;0,MONTH(B224)='Loan Details'!$C$19,K224&gt;='Loan Details'!$C$11),'Loan Details'!$C$9,0)+'Loan Details'!$C$12),0)</f>
        <v>0</v>
      </c>
      <c r="H224" s="63" t="n">
        <f aca="false">MAX(0,ROUND(C224-F224-G224,2))</f>
        <v>78735.72</v>
      </c>
      <c r="I224" s="66" t="n">
        <f aca="false">SUM($E$7:E224)</f>
        <v>2855515.72</v>
      </c>
      <c r="J224" s="67" t="n">
        <f aca="false">1-H224/'Loan Details'!$C$5</f>
        <v>0.98031607</v>
      </c>
      <c r="K224" s="61" t="n">
        <f aca="false">INT((A224-1)/12)+1</f>
        <v>19</v>
      </c>
    </row>
    <row r="225" customFormat="false" ht="15" hidden="false" customHeight="false" outlineLevel="0" collapsed="false">
      <c r="A225" s="61" t="n">
        <v>219</v>
      </c>
      <c r="B225" s="62" t="n">
        <f aca="false">IF(C225&gt;0.005,EDATE('Loan Details'!$C$8,A225-1),"")</f>
        <v>52967</v>
      </c>
      <c r="C225" s="63" t="n">
        <f aca="false">H224</f>
        <v>78735.72</v>
      </c>
      <c r="D225" s="64" t="n">
        <f aca="false">IF(C225&gt;0.005,MIN(IF(G224&gt;0,ROUND(PMT('Loan Details'!$C$17,MAX(1,'Loan Details'!$C$16-A225+1),-C225),0),D224),ROUND(C225*(1+'Loan Details'!$C$17),2)),0)</f>
        <v>3878</v>
      </c>
      <c r="E225" s="63" t="n">
        <f aca="false">IF(C225&gt;0.005,ROUND(C225*'Loan Details'!$C$17,2),0)</f>
        <v>557.71</v>
      </c>
      <c r="F225" s="63" t="n">
        <f aca="false">D225-E225</f>
        <v>3320.29</v>
      </c>
      <c r="G225" s="65" t="n">
        <f aca="false">IF(C225&gt;0.005,MIN(MAX(0,C225-F225),SUMIF(Prepayments!$D$5:$D$34,A225,Prepayments!$C$5:$C$34)+IF(AND('Loan Details'!$C$9&gt;0,MONTH(B225)='Loan Details'!$C$19,K225&gt;='Loan Details'!$C$11),'Loan Details'!$C$9,0)+'Loan Details'!$C$12),0)</f>
        <v>0</v>
      </c>
      <c r="H225" s="63" t="n">
        <f aca="false">MAX(0,ROUND(C225-F225-G225,2))</f>
        <v>75415.43</v>
      </c>
      <c r="I225" s="66" t="n">
        <f aca="false">SUM($E$7:E225)</f>
        <v>2856073.43</v>
      </c>
      <c r="J225" s="67" t="n">
        <f aca="false">1-H225/'Loan Details'!$C$5</f>
        <v>0.9811461425</v>
      </c>
      <c r="K225" s="61" t="n">
        <f aca="false">INT((A225-1)/12)+1</f>
        <v>19</v>
      </c>
    </row>
    <row r="226" customFormat="false" ht="15" hidden="false" customHeight="false" outlineLevel="0" collapsed="false">
      <c r="A226" s="61" t="n">
        <v>220</v>
      </c>
      <c r="B226" s="62" t="n">
        <f aca="false">IF(C226&gt;0.005,EDATE('Loan Details'!$C$8,A226-1),"")</f>
        <v>52998</v>
      </c>
      <c r="C226" s="63" t="n">
        <f aca="false">H225</f>
        <v>75415.43</v>
      </c>
      <c r="D226" s="64" t="n">
        <f aca="false">IF(C226&gt;0.005,MIN(IF(G225&gt;0,ROUND(PMT('Loan Details'!$C$17,MAX(1,'Loan Details'!$C$16-A226+1),-C226),0),D225),ROUND(C226*(1+'Loan Details'!$C$17),2)),0)</f>
        <v>3878</v>
      </c>
      <c r="E226" s="63" t="n">
        <f aca="false">IF(C226&gt;0.005,ROUND(C226*'Loan Details'!$C$17,2),0)</f>
        <v>534.19</v>
      </c>
      <c r="F226" s="63" t="n">
        <f aca="false">D226-E226</f>
        <v>3343.81</v>
      </c>
      <c r="G226" s="65" t="n">
        <f aca="false">IF(C226&gt;0.005,MIN(MAX(0,C226-F226),SUMIF(Prepayments!$D$5:$D$34,A226,Prepayments!$C$5:$C$34)+IF(AND('Loan Details'!$C$9&gt;0,MONTH(B226)='Loan Details'!$C$19,K226&gt;='Loan Details'!$C$11),'Loan Details'!$C$9,0)+'Loan Details'!$C$12),0)</f>
        <v>0</v>
      </c>
      <c r="H226" s="63" t="n">
        <f aca="false">MAX(0,ROUND(C226-F226-G226,2))</f>
        <v>72071.62</v>
      </c>
      <c r="I226" s="66" t="n">
        <f aca="false">SUM($E$7:E226)</f>
        <v>2856607.62</v>
      </c>
      <c r="J226" s="67" t="n">
        <f aca="false">1-H226/'Loan Details'!$C$5</f>
        <v>0.981982095</v>
      </c>
      <c r="K226" s="61" t="n">
        <f aca="false">INT((A226-1)/12)+1</f>
        <v>19</v>
      </c>
    </row>
    <row r="227" customFormat="false" ht="15" hidden="false" customHeight="false" outlineLevel="0" collapsed="false">
      <c r="A227" s="61" t="n">
        <v>221</v>
      </c>
      <c r="B227" s="62" t="n">
        <f aca="false">IF(C227&gt;0.005,EDATE('Loan Details'!$C$8,A227-1),"")</f>
        <v>53026</v>
      </c>
      <c r="C227" s="63" t="n">
        <f aca="false">H226</f>
        <v>72071.62</v>
      </c>
      <c r="D227" s="64" t="n">
        <f aca="false">IF(C227&gt;0.005,MIN(IF(G226&gt;0,ROUND(PMT('Loan Details'!$C$17,MAX(1,'Loan Details'!$C$16-A227+1),-C227),0),D226),ROUND(C227*(1+'Loan Details'!$C$17),2)),0)</f>
        <v>3878</v>
      </c>
      <c r="E227" s="63" t="n">
        <f aca="false">IF(C227&gt;0.005,ROUND(C227*'Loan Details'!$C$17,2),0)</f>
        <v>510.51</v>
      </c>
      <c r="F227" s="63" t="n">
        <f aca="false">D227-E227</f>
        <v>3367.49</v>
      </c>
      <c r="G227" s="65" t="n">
        <f aca="false">IF(C227&gt;0.005,MIN(MAX(0,C227-F227),SUMIF(Prepayments!$D$5:$D$34,A227,Prepayments!$C$5:$C$34)+IF(AND('Loan Details'!$C$9&gt;0,MONTH(B227)='Loan Details'!$C$19,K227&gt;='Loan Details'!$C$11),'Loan Details'!$C$9,0)+'Loan Details'!$C$12),0)</f>
        <v>68704.13</v>
      </c>
      <c r="H227" s="63" t="n">
        <f aca="false">MAX(0,ROUND(C227-F227-G227,2))</f>
        <v>0</v>
      </c>
      <c r="I227" s="66" t="n">
        <f aca="false">SUM($E$7:E227)</f>
        <v>2857118.13</v>
      </c>
      <c r="J227" s="67" t="n">
        <f aca="false">1-H227/'Loan Details'!$C$5</f>
        <v>1</v>
      </c>
      <c r="K227" s="61" t="n">
        <f aca="false">INT((A227-1)/12)+1</f>
        <v>19</v>
      </c>
    </row>
    <row r="228" customFormat="false" ht="15" hidden="false" customHeight="false" outlineLevel="0" collapsed="false">
      <c r="A228" s="61" t="n">
        <v>222</v>
      </c>
      <c r="B228" s="62" t="str">
        <f aca="false">IF(C228&gt;0.005,EDATE('Loan Details'!$C$8,A228-1),"")</f>
        <v/>
      </c>
      <c r="C228" s="63" t="n">
        <f aca="false">H227</f>
        <v>0</v>
      </c>
      <c r="D228" s="64" t="n">
        <f aca="false">IF(C228&gt;0.005,MIN(IF(G227&gt;0,ROUND(PMT('Loan Details'!$C$17,MAX(1,'Loan Details'!$C$16-A228+1),-C228),0),D227),ROUND(C228*(1+'Loan Details'!$C$17),2)),0)</f>
        <v>0</v>
      </c>
      <c r="E228" s="63" t="n">
        <f aca="false">IF(C228&gt;0.005,ROUND(C228*'Loan Details'!$C$17,2),0)</f>
        <v>0</v>
      </c>
      <c r="F228" s="63" t="n">
        <f aca="false">D228-E228</f>
        <v>0</v>
      </c>
      <c r="G228" s="65" t="n">
        <f aca="false">IF(C228&gt;0.005,MIN(MAX(0,C228-F228),SUMIF(Prepayments!$D$5:$D$34,A228,Prepayments!$C$5:$C$34)+IF(AND('Loan Details'!$C$9&gt;0,MONTH(B228)='Loan Details'!$C$19,K228&gt;='Loan Details'!$C$11),'Loan Details'!$C$9,0)+'Loan Details'!$C$12),0)</f>
        <v>0</v>
      </c>
      <c r="H228" s="63" t="n">
        <f aca="false">MAX(0,ROUND(C228-F228-G228,2))</f>
        <v>0</v>
      </c>
      <c r="I228" s="66" t="n">
        <f aca="false">SUM($E$7:E228)</f>
        <v>2857118.13</v>
      </c>
      <c r="J228" s="67" t="n">
        <f aca="false">1-H228/'Loan Details'!$C$5</f>
        <v>1</v>
      </c>
      <c r="K228" s="61" t="n">
        <f aca="false">INT((A228-1)/12)+1</f>
        <v>19</v>
      </c>
    </row>
    <row r="229" customFormat="false" ht="15" hidden="false" customHeight="false" outlineLevel="0" collapsed="false">
      <c r="A229" s="61" t="n">
        <v>223</v>
      </c>
      <c r="B229" s="62" t="str">
        <f aca="false">IF(C229&gt;0.005,EDATE('Loan Details'!$C$8,A229-1),"")</f>
        <v/>
      </c>
      <c r="C229" s="63" t="n">
        <f aca="false">H228</f>
        <v>0</v>
      </c>
      <c r="D229" s="64" t="n">
        <f aca="false">IF(C229&gt;0.005,MIN(IF(G228&gt;0,ROUND(PMT('Loan Details'!$C$17,MAX(1,'Loan Details'!$C$16-A229+1),-C229),0),D228),ROUND(C229*(1+'Loan Details'!$C$17),2)),0)</f>
        <v>0</v>
      </c>
      <c r="E229" s="63" t="n">
        <f aca="false">IF(C229&gt;0.005,ROUND(C229*'Loan Details'!$C$17,2),0)</f>
        <v>0</v>
      </c>
      <c r="F229" s="63" t="n">
        <f aca="false">D229-E229</f>
        <v>0</v>
      </c>
      <c r="G229" s="65" t="n">
        <f aca="false">IF(C229&gt;0.005,MIN(MAX(0,C229-F229),SUMIF(Prepayments!$D$5:$D$34,A229,Prepayments!$C$5:$C$34)+IF(AND('Loan Details'!$C$9&gt;0,MONTH(B229)='Loan Details'!$C$19,K229&gt;='Loan Details'!$C$11),'Loan Details'!$C$9,0)+'Loan Details'!$C$12),0)</f>
        <v>0</v>
      </c>
      <c r="H229" s="63" t="n">
        <f aca="false">MAX(0,ROUND(C229-F229-G229,2))</f>
        <v>0</v>
      </c>
      <c r="I229" s="66" t="n">
        <f aca="false">SUM($E$7:E229)</f>
        <v>2857118.13</v>
      </c>
      <c r="J229" s="67" t="n">
        <f aca="false">1-H229/'Loan Details'!$C$5</f>
        <v>1</v>
      </c>
      <c r="K229" s="61" t="n">
        <f aca="false">INT((A229-1)/12)+1</f>
        <v>19</v>
      </c>
    </row>
    <row r="230" customFormat="false" ht="15" hidden="false" customHeight="false" outlineLevel="0" collapsed="false">
      <c r="A230" s="61" t="n">
        <v>224</v>
      </c>
      <c r="B230" s="62" t="str">
        <f aca="false">IF(C230&gt;0.005,EDATE('Loan Details'!$C$8,A230-1),"")</f>
        <v/>
      </c>
      <c r="C230" s="63" t="n">
        <f aca="false">H229</f>
        <v>0</v>
      </c>
      <c r="D230" s="64" t="n">
        <f aca="false">IF(C230&gt;0.005,MIN(IF(G229&gt;0,ROUND(PMT('Loan Details'!$C$17,MAX(1,'Loan Details'!$C$16-A230+1),-C230),0),D229),ROUND(C230*(1+'Loan Details'!$C$17),2)),0)</f>
        <v>0</v>
      </c>
      <c r="E230" s="63" t="n">
        <f aca="false">IF(C230&gt;0.005,ROUND(C230*'Loan Details'!$C$17,2),0)</f>
        <v>0</v>
      </c>
      <c r="F230" s="63" t="n">
        <f aca="false">D230-E230</f>
        <v>0</v>
      </c>
      <c r="G230" s="65" t="n">
        <f aca="false">IF(C230&gt;0.005,MIN(MAX(0,C230-F230),SUMIF(Prepayments!$D$5:$D$34,A230,Prepayments!$C$5:$C$34)+IF(AND('Loan Details'!$C$9&gt;0,MONTH(B230)='Loan Details'!$C$19,K230&gt;='Loan Details'!$C$11),'Loan Details'!$C$9,0)+'Loan Details'!$C$12),0)</f>
        <v>0</v>
      </c>
      <c r="H230" s="63" t="n">
        <f aca="false">MAX(0,ROUND(C230-F230-G230,2))</f>
        <v>0</v>
      </c>
      <c r="I230" s="66" t="n">
        <f aca="false">SUM($E$7:E230)</f>
        <v>2857118.13</v>
      </c>
      <c r="J230" s="67" t="n">
        <f aca="false">1-H230/'Loan Details'!$C$5</f>
        <v>1</v>
      </c>
      <c r="K230" s="61" t="n">
        <f aca="false">INT((A230-1)/12)+1</f>
        <v>19</v>
      </c>
    </row>
    <row r="231" customFormat="false" ht="15" hidden="false" customHeight="false" outlineLevel="0" collapsed="false">
      <c r="A231" s="61" t="n">
        <v>225</v>
      </c>
      <c r="B231" s="62" t="str">
        <f aca="false">IF(C231&gt;0.005,EDATE('Loan Details'!$C$8,A231-1),"")</f>
        <v/>
      </c>
      <c r="C231" s="63" t="n">
        <f aca="false">H230</f>
        <v>0</v>
      </c>
      <c r="D231" s="64" t="n">
        <f aca="false">IF(C231&gt;0.005,MIN(IF(G230&gt;0,ROUND(PMT('Loan Details'!$C$17,MAX(1,'Loan Details'!$C$16-A231+1),-C231),0),D230),ROUND(C231*(1+'Loan Details'!$C$17),2)),0)</f>
        <v>0</v>
      </c>
      <c r="E231" s="63" t="n">
        <f aca="false">IF(C231&gt;0.005,ROUND(C231*'Loan Details'!$C$17,2),0)</f>
        <v>0</v>
      </c>
      <c r="F231" s="63" t="n">
        <f aca="false">D231-E231</f>
        <v>0</v>
      </c>
      <c r="G231" s="65" t="n">
        <f aca="false">IF(C231&gt;0.005,MIN(MAX(0,C231-F231),SUMIF(Prepayments!$D$5:$D$34,A231,Prepayments!$C$5:$C$34)+IF(AND('Loan Details'!$C$9&gt;0,MONTH(B231)='Loan Details'!$C$19,K231&gt;='Loan Details'!$C$11),'Loan Details'!$C$9,0)+'Loan Details'!$C$12),0)</f>
        <v>0</v>
      </c>
      <c r="H231" s="63" t="n">
        <f aca="false">MAX(0,ROUND(C231-F231-G231,2))</f>
        <v>0</v>
      </c>
      <c r="I231" s="66" t="n">
        <f aca="false">SUM($E$7:E231)</f>
        <v>2857118.13</v>
      </c>
      <c r="J231" s="67" t="n">
        <f aca="false">1-H231/'Loan Details'!$C$5</f>
        <v>1</v>
      </c>
      <c r="K231" s="61" t="n">
        <f aca="false">INT((A231-1)/12)+1</f>
        <v>19</v>
      </c>
    </row>
    <row r="232" customFormat="false" ht="15" hidden="false" customHeight="false" outlineLevel="0" collapsed="false">
      <c r="A232" s="61" t="n">
        <v>226</v>
      </c>
      <c r="B232" s="62" t="str">
        <f aca="false">IF(C232&gt;0.005,EDATE('Loan Details'!$C$8,A232-1),"")</f>
        <v/>
      </c>
      <c r="C232" s="63" t="n">
        <f aca="false">H231</f>
        <v>0</v>
      </c>
      <c r="D232" s="64" t="n">
        <f aca="false">IF(C232&gt;0.005,MIN(IF(G231&gt;0,ROUND(PMT('Loan Details'!$C$17,MAX(1,'Loan Details'!$C$16-A232+1),-C232),0),D231),ROUND(C232*(1+'Loan Details'!$C$17),2)),0)</f>
        <v>0</v>
      </c>
      <c r="E232" s="63" t="n">
        <f aca="false">IF(C232&gt;0.005,ROUND(C232*'Loan Details'!$C$17,2),0)</f>
        <v>0</v>
      </c>
      <c r="F232" s="63" t="n">
        <f aca="false">D232-E232</f>
        <v>0</v>
      </c>
      <c r="G232" s="65" t="n">
        <f aca="false">IF(C232&gt;0.005,MIN(MAX(0,C232-F232),SUMIF(Prepayments!$D$5:$D$34,A232,Prepayments!$C$5:$C$34)+IF(AND('Loan Details'!$C$9&gt;0,MONTH(B232)='Loan Details'!$C$19,K232&gt;='Loan Details'!$C$11),'Loan Details'!$C$9,0)+'Loan Details'!$C$12),0)</f>
        <v>0</v>
      </c>
      <c r="H232" s="63" t="n">
        <f aca="false">MAX(0,ROUND(C232-F232-G232,2))</f>
        <v>0</v>
      </c>
      <c r="I232" s="66" t="n">
        <f aca="false">SUM($E$7:E232)</f>
        <v>2857118.13</v>
      </c>
      <c r="J232" s="67" t="n">
        <f aca="false">1-H232/'Loan Details'!$C$5</f>
        <v>1</v>
      </c>
      <c r="K232" s="61" t="n">
        <f aca="false">INT((A232-1)/12)+1</f>
        <v>19</v>
      </c>
    </row>
    <row r="233" customFormat="false" ht="15" hidden="false" customHeight="false" outlineLevel="0" collapsed="false">
      <c r="A233" s="61" t="n">
        <v>227</v>
      </c>
      <c r="B233" s="62" t="str">
        <f aca="false">IF(C233&gt;0.005,EDATE('Loan Details'!$C$8,A233-1),"")</f>
        <v/>
      </c>
      <c r="C233" s="63" t="n">
        <f aca="false">H232</f>
        <v>0</v>
      </c>
      <c r="D233" s="64" t="n">
        <f aca="false">IF(C233&gt;0.005,MIN(IF(G232&gt;0,ROUND(PMT('Loan Details'!$C$17,MAX(1,'Loan Details'!$C$16-A233+1),-C233),0),D232),ROUND(C233*(1+'Loan Details'!$C$17),2)),0)</f>
        <v>0</v>
      </c>
      <c r="E233" s="63" t="n">
        <f aca="false">IF(C233&gt;0.005,ROUND(C233*'Loan Details'!$C$17,2),0)</f>
        <v>0</v>
      </c>
      <c r="F233" s="63" t="n">
        <f aca="false">D233-E233</f>
        <v>0</v>
      </c>
      <c r="G233" s="65" t="n">
        <f aca="false">IF(C233&gt;0.005,MIN(MAX(0,C233-F233),SUMIF(Prepayments!$D$5:$D$34,A233,Prepayments!$C$5:$C$34)+IF(AND('Loan Details'!$C$9&gt;0,MONTH(B233)='Loan Details'!$C$19,K233&gt;='Loan Details'!$C$11),'Loan Details'!$C$9,0)+'Loan Details'!$C$12),0)</f>
        <v>0</v>
      </c>
      <c r="H233" s="63" t="n">
        <f aca="false">MAX(0,ROUND(C233-F233-G233,2))</f>
        <v>0</v>
      </c>
      <c r="I233" s="66" t="n">
        <f aca="false">SUM($E$7:E233)</f>
        <v>2857118.13</v>
      </c>
      <c r="J233" s="67" t="n">
        <f aca="false">1-H233/'Loan Details'!$C$5</f>
        <v>1</v>
      </c>
      <c r="K233" s="61" t="n">
        <f aca="false">INT((A233-1)/12)+1</f>
        <v>19</v>
      </c>
    </row>
    <row r="234" customFormat="false" ht="15" hidden="false" customHeight="false" outlineLevel="0" collapsed="false">
      <c r="A234" s="61" t="n">
        <v>228</v>
      </c>
      <c r="B234" s="62" t="str">
        <f aca="false">IF(C234&gt;0.005,EDATE('Loan Details'!$C$8,A234-1),"")</f>
        <v/>
      </c>
      <c r="C234" s="63" t="n">
        <f aca="false">H233</f>
        <v>0</v>
      </c>
      <c r="D234" s="64" t="n">
        <f aca="false">IF(C234&gt;0.005,MIN(IF(G233&gt;0,ROUND(PMT('Loan Details'!$C$17,MAX(1,'Loan Details'!$C$16-A234+1),-C234),0),D233),ROUND(C234*(1+'Loan Details'!$C$17),2)),0)</f>
        <v>0</v>
      </c>
      <c r="E234" s="63" t="n">
        <f aca="false">IF(C234&gt;0.005,ROUND(C234*'Loan Details'!$C$17,2),0)</f>
        <v>0</v>
      </c>
      <c r="F234" s="63" t="n">
        <f aca="false">D234-E234</f>
        <v>0</v>
      </c>
      <c r="G234" s="65" t="n">
        <f aca="false">IF(C234&gt;0.005,MIN(MAX(0,C234-F234),SUMIF(Prepayments!$D$5:$D$34,A234,Prepayments!$C$5:$C$34)+IF(AND('Loan Details'!$C$9&gt;0,MONTH(B234)='Loan Details'!$C$19,K234&gt;='Loan Details'!$C$11),'Loan Details'!$C$9,0)+'Loan Details'!$C$12),0)</f>
        <v>0</v>
      </c>
      <c r="H234" s="63" t="n">
        <f aca="false">MAX(0,ROUND(C234-F234-G234,2))</f>
        <v>0</v>
      </c>
      <c r="I234" s="66" t="n">
        <f aca="false">SUM($E$7:E234)</f>
        <v>2857118.13</v>
      </c>
      <c r="J234" s="67" t="n">
        <f aca="false">1-H234/'Loan Details'!$C$5</f>
        <v>1</v>
      </c>
      <c r="K234" s="61" t="n">
        <f aca="false">INT((A234-1)/12)+1</f>
        <v>19</v>
      </c>
    </row>
    <row r="235" customFormat="false" ht="15" hidden="false" customHeight="false" outlineLevel="0" collapsed="false">
      <c r="A235" s="61" t="n">
        <v>229</v>
      </c>
      <c r="B235" s="62" t="str">
        <f aca="false">IF(C235&gt;0.005,EDATE('Loan Details'!$C$8,A235-1),"")</f>
        <v/>
      </c>
      <c r="C235" s="63" t="n">
        <f aca="false">H234</f>
        <v>0</v>
      </c>
      <c r="D235" s="64" t="n">
        <f aca="false">IF(C235&gt;0.005,MIN(IF(G234&gt;0,ROUND(PMT('Loan Details'!$C$17,MAX(1,'Loan Details'!$C$16-A235+1),-C235),0),D234),ROUND(C235*(1+'Loan Details'!$C$17),2)),0)</f>
        <v>0</v>
      </c>
      <c r="E235" s="63" t="n">
        <f aca="false">IF(C235&gt;0.005,ROUND(C235*'Loan Details'!$C$17,2),0)</f>
        <v>0</v>
      </c>
      <c r="F235" s="63" t="n">
        <f aca="false">D235-E235</f>
        <v>0</v>
      </c>
      <c r="G235" s="65" t="n">
        <f aca="false">IF(C235&gt;0.005,MIN(MAX(0,C235-F235),SUMIF(Prepayments!$D$5:$D$34,A235,Prepayments!$C$5:$C$34)+IF(AND('Loan Details'!$C$9&gt;0,MONTH(B235)='Loan Details'!$C$19,K235&gt;='Loan Details'!$C$11),'Loan Details'!$C$9,0)+'Loan Details'!$C$12),0)</f>
        <v>0</v>
      </c>
      <c r="H235" s="63" t="n">
        <f aca="false">MAX(0,ROUND(C235-F235-G235,2))</f>
        <v>0</v>
      </c>
      <c r="I235" s="66" t="n">
        <f aca="false">SUM($E$7:E235)</f>
        <v>2857118.13</v>
      </c>
      <c r="J235" s="67" t="n">
        <f aca="false">1-H235/'Loan Details'!$C$5</f>
        <v>1</v>
      </c>
      <c r="K235" s="61" t="n">
        <f aca="false">INT((A235-1)/12)+1</f>
        <v>20</v>
      </c>
    </row>
    <row r="236" customFormat="false" ht="15" hidden="false" customHeight="false" outlineLevel="0" collapsed="false">
      <c r="A236" s="61" t="n">
        <v>230</v>
      </c>
      <c r="B236" s="62" t="str">
        <f aca="false">IF(C236&gt;0.005,EDATE('Loan Details'!$C$8,A236-1),"")</f>
        <v/>
      </c>
      <c r="C236" s="63" t="n">
        <f aca="false">H235</f>
        <v>0</v>
      </c>
      <c r="D236" s="64" t="n">
        <f aca="false">IF(C236&gt;0.005,MIN(IF(G235&gt;0,ROUND(PMT('Loan Details'!$C$17,MAX(1,'Loan Details'!$C$16-A236+1),-C236),0),D235),ROUND(C236*(1+'Loan Details'!$C$17),2)),0)</f>
        <v>0</v>
      </c>
      <c r="E236" s="63" t="n">
        <f aca="false">IF(C236&gt;0.005,ROUND(C236*'Loan Details'!$C$17,2),0)</f>
        <v>0</v>
      </c>
      <c r="F236" s="63" t="n">
        <f aca="false">D236-E236</f>
        <v>0</v>
      </c>
      <c r="G236" s="65" t="n">
        <f aca="false">IF(C236&gt;0.005,MIN(MAX(0,C236-F236),SUMIF(Prepayments!$D$5:$D$34,A236,Prepayments!$C$5:$C$34)+IF(AND('Loan Details'!$C$9&gt;0,MONTH(B236)='Loan Details'!$C$19,K236&gt;='Loan Details'!$C$11),'Loan Details'!$C$9,0)+'Loan Details'!$C$12),0)</f>
        <v>0</v>
      </c>
      <c r="H236" s="63" t="n">
        <f aca="false">MAX(0,ROUND(C236-F236-G236,2))</f>
        <v>0</v>
      </c>
      <c r="I236" s="66" t="n">
        <f aca="false">SUM($E$7:E236)</f>
        <v>2857118.13</v>
      </c>
      <c r="J236" s="67" t="n">
        <f aca="false">1-H236/'Loan Details'!$C$5</f>
        <v>1</v>
      </c>
      <c r="K236" s="61" t="n">
        <f aca="false">INT((A236-1)/12)+1</f>
        <v>20</v>
      </c>
    </row>
    <row r="237" customFormat="false" ht="15" hidden="false" customHeight="false" outlineLevel="0" collapsed="false">
      <c r="A237" s="61" t="n">
        <v>231</v>
      </c>
      <c r="B237" s="62" t="str">
        <f aca="false">IF(C237&gt;0.005,EDATE('Loan Details'!$C$8,A237-1),"")</f>
        <v/>
      </c>
      <c r="C237" s="63" t="n">
        <f aca="false">H236</f>
        <v>0</v>
      </c>
      <c r="D237" s="64" t="n">
        <f aca="false">IF(C237&gt;0.005,MIN(IF(G236&gt;0,ROUND(PMT('Loan Details'!$C$17,MAX(1,'Loan Details'!$C$16-A237+1),-C237),0),D236),ROUND(C237*(1+'Loan Details'!$C$17),2)),0)</f>
        <v>0</v>
      </c>
      <c r="E237" s="63" t="n">
        <f aca="false">IF(C237&gt;0.005,ROUND(C237*'Loan Details'!$C$17,2),0)</f>
        <v>0</v>
      </c>
      <c r="F237" s="63" t="n">
        <f aca="false">D237-E237</f>
        <v>0</v>
      </c>
      <c r="G237" s="65" t="n">
        <f aca="false">IF(C237&gt;0.005,MIN(MAX(0,C237-F237),SUMIF(Prepayments!$D$5:$D$34,A237,Prepayments!$C$5:$C$34)+IF(AND('Loan Details'!$C$9&gt;0,MONTH(B237)='Loan Details'!$C$19,K237&gt;='Loan Details'!$C$11),'Loan Details'!$C$9,0)+'Loan Details'!$C$12),0)</f>
        <v>0</v>
      </c>
      <c r="H237" s="63" t="n">
        <f aca="false">MAX(0,ROUND(C237-F237-G237,2))</f>
        <v>0</v>
      </c>
      <c r="I237" s="66" t="n">
        <f aca="false">SUM($E$7:E237)</f>
        <v>2857118.13</v>
      </c>
      <c r="J237" s="67" t="n">
        <f aca="false">1-H237/'Loan Details'!$C$5</f>
        <v>1</v>
      </c>
      <c r="K237" s="61" t="n">
        <f aca="false">INT((A237-1)/12)+1</f>
        <v>20</v>
      </c>
    </row>
    <row r="238" customFormat="false" ht="15" hidden="false" customHeight="false" outlineLevel="0" collapsed="false">
      <c r="A238" s="61" t="n">
        <v>232</v>
      </c>
      <c r="B238" s="62" t="str">
        <f aca="false">IF(C238&gt;0.005,EDATE('Loan Details'!$C$8,A238-1),"")</f>
        <v/>
      </c>
      <c r="C238" s="63" t="n">
        <f aca="false">H237</f>
        <v>0</v>
      </c>
      <c r="D238" s="64" t="n">
        <f aca="false">IF(C238&gt;0.005,MIN(IF(G237&gt;0,ROUND(PMT('Loan Details'!$C$17,MAX(1,'Loan Details'!$C$16-A238+1),-C238),0),D237),ROUND(C238*(1+'Loan Details'!$C$17),2)),0)</f>
        <v>0</v>
      </c>
      <c r="E238" s="63" t="n">
        <f aca="false">IF(C238&gt;0.005,ROUND(C238*'Loan Details'!$C$17,2),0)</f>
        <v>0</v>
      </c>
      <c r="F238" s="63" t="n">
        <f aca="false">D238-E238</f>
        <v>0</v>
      </c>
      <c r="G238" s="65" t="n">
        <f aca="false">IF(C238&gt;0.005,MIN(MAX(0,C238-F238),SUMIF(Prepayments!$D$5:$D$34,A238,Prepayments!$C$5:$C$34)+IF(AND('Loan Details'!$C$9&gt;0,MONTH(B238)='Loan Details'!$C$19,K238&gt;='Loan Details'!$C$11),'Loan Details'!$C$9,0)+'Loan Details'!$C$12),0)</f>
        <v>0</v>
      </c>
      <c r="H238" s="63" t="n">
        <f aca="false">MAX(0,ROUND(C238-F238-G238,2))</f>
        <v>0</v>
      </c>
      <c r="I238" s="66" t="n">
        <f aca="false">SUM($E$7:E238)</f>
        <v>2857118.13</v>
      </c>
      <c r="J238" s="67" t="n">
        <f aca="false">1-H238/'Loan Details'!$C$5</f>
        <v>1</v>
      </c>
      <c r="K238" s="61" t="n">
        <f aca="false">INT((A238-1)/12)+1</f>
        <v>20</v>
      </c>
    </row>
    <row r="239" customFormat="false" ht="15" hidden="false" customHeight="false" outlineLevel="0" collapsed="false">
      <c r="A239" s="61" t="n">
        <v>233</v>
      </c>
      <c r="B239" s="62" t="str">
        <f aca="false">IF(C239&gt;0.005,EDATE('Loan Details'!$C$8,A239-1),"")</f>
        <v/>
      </c>
      <c r="C239" s="63" t="n">
        <f aca="false">H238</f>
        <v>0</v>
      </c>
      <c r="D239" s="64" t="n">
        <f aca="false">IF(C239&gt;0.005,MIN(IF(G238&gt;0,ROUND(PMT('Loan Details'!$C$17,MAX(1,'Loan Details'!$C$16-A239+1),-C239),0),D238),ROUND(C239*(1+'Loan Details'!$C$17),2)),0)</f>
        <v>0</v>
      </c>
      <c r="E239" s="63" t="n">
        <f aca="false">IF(C239&gt;0.005,ROUND(C239*'Loan Details'!$C$17,2),0)</f>
        <v>0</v>
      </c>
      <c r="F239" s="63" t="n">
        <f aca="false">D239-E239</f>
        <v>0</v>
      </c>
      <c r="G239" s="65" t="n">
        <f aca="false">IF(C239&gt;0.005,MIN(MAX(0,C239-F239),SUMIF(Prepayments!$D$5:$D$34,A239,Prepayments!$C$5:$C$34)+IF(AND('Loan Details'!$C$9&gt;0,MONTH(B239)='Loan Details'!$C$19,K239&gt;='Loan Details'!$C$11),'Loan Details'!$C$9,0)+'Loan Details'!$C$12),0)</f>
        <v>0</v>
      </c>
      <c r="H239" s="63" t="n">
        <f aca="false">MAX(0,ROUND(C239-F239-G239,2))</f>
        <v>0</v>
      </c>
      <c r="I239" s="66" t="n">
        <f aca="false">SUM($E$7:E239)</f>
        <v>2857118.13</v>
      </c>
      <c r="J239" s="67" t="n">
        <f aca="false">1-H239/'Loan Details'!$C$5</f>
        <v>1</v>
      </c>
      <c r="K239" s="61" t="n">
        <f aca="false">INT((A239-1)/12)+1</f>
        <v>20</v>
      </c>
    </row>
    <row r="240" customFormat="false" ht="15" hidden="false" customHeight="false" outlineLevel="0" collapsed="false">
      <c r="A240" s="61" t="n">
        <v>234</v>
      </c>
      <c r="B240" s="62" t="str">
        <f aca="false">IF(C240&gt;0.005,EDATE('Loan Details'!$C$8,A240-1),"")</f>
        <v/>
      </c>
      <c r="C240" s="63" t="n">
        <f aca="false">H239</f>
        <v>0</v>
      </c>
      <c r="D240" s="64" t="n">
        <f aca="false">IF(C240&gt;0.005,MIN(IF(G239&gt;0,ROUND(PMT('Loan Details'!$C$17,MAX(1,'Loan Details'!$C$16-A240+1),-C240),0),D239),ROUND(C240*(1+'Loan Details'!$C$17),2)),0)</f>
        <v>0</v>
      </c>
      <c r="E240" s="63" t="n">
        <f aca="false">IF(C240&gt;0.005,ROUND(C240*'Loan Details'!$C$17,2),0)</f>
        <v>0</v>
      </c>
      <c r="F240" s="63" t="n">
        <f aca="false">D240-E240</f>
        <v>0</v>
      </c>
      <c r="G240" s="65" t="n">
        <f aca="false">IF(C240&gt;0.005,MIN(MAX(0,C240-F240),SUMIF(Prepayments!$D$5:$D$34,A240,Prepayments!$C$5:$C$34)+IF(AND('Loan Details'!$C$9&gt;0,MONTH(B240)='Loan Details'!$C$19,K240&gt;='Loan Details'!$C$11),'Loan Details'!$C$9,0)+'Loan Details'!$C$12),0)</f>
        <v>0</v>
      </c>
      <c r="H240" s="63" t="n">
        <f aca="false">MAX(0,ROUND(C240-F240-G240,2))</f>
        <v>0</v>
      </c>
      <c r="I240" s="66" t="n">
        <f aca="false">SUM($E$7:E240)</f>
        <v>2857118.13</v>
      </c>
      <c r="J240" s="67" t="n">
        <f aca="false">1-H240/'Loan Details'!$C$5</f>
        <v>1</v>
      </c>
      <c r="K240" s="61" t="n">
        <f aca="false">INT((A240-1)/12)+1</f>
        <v>20</v>
      </c>
    </row>
    <row r="241" customFormat="false" ht="15" hidden="false" customHeight="false" outlineLevel="0" collapsed="false">
      <c r="A241" s="61" t="n">
        <v>235</v>
      </c>
      <c r="B241" s="62" t="str">
        <f aca="false">IF(C241&gt;0.005,EDATE('Loan Details'!$C$8,A241-1),"")</f>
        <v/>
      </c>
      <c r="C241" s="63" t="n">
        <f aca="false">H240</f>
        <v>0</v>
      </c>
      <c r="D241" s="64" t="n">
        <f aca="false">IF(C241&gt;0.005,MIN(IF(G240&gt;0,ROUND(PMT('Loan Details'!$C$17,MAX(1,'Loan Details'!$C$16-A241+1),-C241),0),D240),ROUND(C241*(1+'Loan Details'!$C$17),2)),0)</f>
        <v>0</v>
      </c>
      <c r="E241" s="63" t="n">
        <f aca="false">IF(C241&gt;0.005,ROUND(C241*'Loan Details'!$C$17,2),0)</f>
        <v>0</v>
      </c>
      <c r="F241" s="63" t="n">
        <f aca="false">D241-E241</f>
        <v>0</v>
      </c>
      <c r="G241" s="65" t="n">
        <f aca="false">IF(C241&gt;0.005,MIN(MAX(0,C241-F241),SUMIF(Prepayments!$D$5:$D$34,A241,Prepayments!$C$5:$C$34)+IF(AND('Loan Details'!$C$9&gt;0,MONTH(B241)='Loan Details'!$C$19,K241&gt;='Loan Details'!$C$11),'Loan Details'!$C$9,0)+'Loan Details'!$C$12),0)</f>
        <v>0</v>
      </c>
      <c r="H241" s="63" t="n">
        <f aca="false">MAX(0,ROUND(C241-F241-G241,2))</f>
        <v>0</v>
      </c>
      <c r="I241" s="66" t="n">
        <f aca="false">SUM($E$7:E241)</f>
        <v>2857118.13</v>
      </c>
      <c r="J241" s="67" t="n">
        <f aca="false">1-H241/'Loan Details'!$C$5</f>
        <v>1</v>
      </c>
      <c r="K241" s="61" t="n">
        <f aca="false">INT((A241-1)/12)+1</f>
        <v>20</v>
      </c>
    </row>
    <row r="242" customFormat="false" ht="15" hidden="false" customHeight="false" outlineLevel="0" collapsed="false">
      <c r="A242" s="61" t="n">
        <v>236</v>
      </c>
      <c r="B242" s="62" t="str">
        <f aca="false">IF(C242&gt;0.005,EDATE('Loan Details'!$C$8,A242-1),"")</f>
        <v/>
      </c>
      <c r="C242" s="63" t="n">
        <f aca="false">H241</f>
        <v>0</v>
      </c>
      <c r="D242" s="64" t="n">
        <f aca="false">IF(C242&gt;0.005,MIN(IF(G241&gt;0,ROUND(PMT('Loan Details'!$C$17,MAX(1,'Loan Details'!$C$16-A242+1),-C242),0),D241),ROUND(C242*(1+'Loan Details'!$C$17),2)),0)</f>
        <v>0</v>
      </c>
      <c r="E242" s="63" t="n">
        <f aca="false">IF(C242&gt;0.005,ROUND(C242*'Loan Details'!$C$17,2),0)</f>
        <v>0</v>
      </c>
      <c r="F242" s="63" t="n">
        <f aca="false">D242-E242</f>
        <v>0</v>
      </c>
      <c r="G242" s="65" t="n">
        <f aca="false">IF(C242&gt;0.005,MIN(MAX(0,C242-F242),SUMIF(Prepayments!$D$5:$D$34,A242,Prepayments!$C$5:$C$34)+IF(AND('Loan Details'!$C$9&gt;0,MONTH(B242)='Loan Details'!$C$19,K242&gt;='Loan Details'!$C$11),'Loan Details'!$C$9,0)+'Loan Details'!$C$12),0)</f>
        <v>0</v>
      </c>
      <c r="H242" s="63" t="n">
        <f aca="false">MAX(0,ROUND(C242-F242-G242,2))</f>
        <v>0</v>
      </c>
      <c r="I242" s="66" t="n">
        <f aca="false">SUM($E$7:E242)</f>
        <v>2857118.13</v>
      </c>
      <c r="J242" s="67" t="n">
        <f aca="false">1-H242/'Loan Details'!$C$5</f>
        <v>1</v>
      </c>
      <c r="K242" s="61" t="n">
        <f aca="false">INT((A242-1)/12)+1</f>
        <v>20</v>
      </c>
    </row>
    <row r="243" customFormat="false" ht="15" hidden="false" customHeight="false" outlineLevel="0" collapsed="false">
      <c r="A243" s="61" t="n">
        <v>237</v>
      </c>
      <c r="B243" s="62" t="str">
        <f aca="false">IF(C243&gt;0.005,EDATE('Loan Details'!$C$8,A243-1),"")</f>
        <v/>
      </c>
      <c r="C243" s="63" t="n">
        <f aca="false">H242</f>
        <v>0</v>
      </c>
      <c r="D243" s="64" t="n">
        <f aca="false">IF(C243&gt;0.005,MIN(IF(G242&gt;0,ROUND(PMT('Loan Details'!$C$17,MAX(1,'Loan Details'!$C$16-A243+1),-C243),0),D242),ROUND(C243*(1+'Loan Details'!$C$17),2)),0)</f>
        <v>0</v>
      </c>
      <c r="E243" s="63" t="n">
        <f aca="false">IF(C243&gt;0.005,ROUND(C243*'Loan Details'!$C$17,2),0)</f>
        <v>0</v>
      </c>
      <c r="F243" s="63" t="n">
        <f aca="false">D243-E243</f>
        <v>0</v>
      </c>
      <c r="G243" s="65" t="n">
        <f aca="false">IF(C243&gt;0.005,MIN(MAX(0,C243-F243),SUMIF(Prepayments!$D$5:$D$34,A243,Prepayments!$C$5:$C$34)+IF(AND('Loan Details'!$C$9&gt;0,MONTH(B243)='Loan Details'!$C$19,K243&gt;='Loan Details'!$C$11),'Loan Details'!$C$9,0)+'Loan Details'!$C$12),0)</f>
        <v>0</v>
      </c>
      <c r="H243" s="63" t="n">
        <f aca="false">MAX(0,ROUND(C243-F243-G243,2))</f>
        <v>0</v>
      </c>
      <c r="I243" s="66" t="n">
        <f aca="false">SUM($E$7:E243)</f>
        <v>2857118.13</v>
      </c>
      <c r="J243" s="67" t="n">
        <f aca="false">1-H243/'Loan Details'!$C$5</f>
        <v>1</v>
      </c>
      <c r="K243" s="61" t="n">
        <f aca="false">INT((A243-1)/12)+1</f>
        <v>20</v>
      </c>
    </row>
    <row r="244" customFormat="false" ht="15" hidden="false" customHeight="false" outlineLevel="0" collapsed="false">
      <c r="A244" s="61" t="n">
        <v>238</v>
      </c>
      <c r="B244" s="62" t="str">
        <f aca="false">IF(C244&gt;0.005,EDATE('Loan Details'!$C$8,A244-1),"")</f>
        <v/>
      </c>
      <c r="C244" s="63" t="n">
        <f aca="false">H243</f>
        <v>0</v>
      </c>
      <c r="D244" s="64" t="n">
        <f aca="false">IF(C244&gt;0.005,MIN(IF(G243&gt;0,ROUND(PMT('Loan Details'!$C$17,MAX(1,'Loan Details'!$C$16-A244+1),-C244),0),D243),ROUND(C244*(1+'Loan Details'!$C$17),2)),0)</f>
        <v>0</v>
      </c>
      <c r="E244" s="63" t="n">
        <f aca="false">IF(C244&gt;0.005,ROUND(C244*'Loan Details'!$C$17,2),0)</f>
        <v>0</v>
      </c>
      <c r="F244" s="63" t="n">
        <f aca="false">D244-E244</f>
        <v>0</v>
      </c>
      <c r="G244" s="65" t="n">
        <f aca="false">IF(C244&gt;0.005,MIN(MAX(0,C244-F244),SUMIF(Prepayments!$D$5:$D$34,A244,Prepayments!$C$5:$C$34)+IF(AND('Loan Details'!$C$9&gt;0,MONTH(B244)='Loan Details'!$C$19,K244&gt;='Loan Details'!$C$11),'Loan Details'!$C$9,0)+'Loan Details'!$C$12),0)</f>
        <v>0</v>
      </c>
      <c r="H244" s="63" t="n">
        <f aca="false">MAX(0,ROUND(C244-F244-G244,2))</f>
        <v>0</v>
      </c>
      <c r="I244" s="66" t="n">
        <f aca="false">SUM($E$7:E244)</f>
        <v>2857118.13</v>
      </c>
      <c r="J244" s="67" t="n">
        <f aca="false">1-H244/'Loan Details'!$C$5</f>
        <v>1</v>
      </c>
      <c r="K244" s="61" t="n">
        <f aca="false">INT((A244-1)/12)+1</f>
        <v>20</v>
      </c>
    </row>
    <row r="245" customFormat="false" ht="15" hidden="false" customHeight="false" outlineLevel="0" collapsed="false">
      <c r="A245" s="61" t="n">
        <v>239</v>
      </c>
      <c r="B245" s="62" t="str">
        <f aca="false">IF(C245&gt;0.005,EDATE('Loan Details'!$C$8,A245-1),"")</f>
        <v/>
      </c>
      <c r="C245" s="63" t="n">
        <f aca="false">H244</f>
        <v>0</v>
      </c>
      <c r="D245" s="64" t="n">
        <f aca="false">IF(C245&gt;0.005,MIN(IF(G244&gt;0,ROUND(PMT('Loan Details'!$C$17,MAX(1,'Loan Details'!$C$16-A245+1),-C245),0),D244),ROUND(C245*(1+'Loan Details'!$C$17),2)),0)</f>
        <v>0</v>
      </c>
      <c r="E245" s="63" t="n">
        <f aca="false">IF(C245&gt;0.005,ROUND(C245*'Loan Details'!$C$17,2),0)</f>
        <v>0</v>
      </c>
      <c r="F245" s="63" t="n">
        <f aca="false">D245-E245</f>
        <v>0</v>
      </c>
      <c r="G245" s="65" t="n">
        <f aca="false">IF(C245&gt;0.005,MIN(MAX(0,C245-F245),SUMIF(Prepayments!$D$5:$D$34,A245,Prepayments!$C$5:$C$34)+IF(AND('Loan Details'!$C$9&gt;0,MONTH(B245)='Loan Details'!$C$19,K245&gt;='Loan Details'!$C$11),'Loan Details'!$C$9,0)+'Loan Details'!$C$12),0)</f>
        <v>0</v>
      </c>
      <c r="H245" s="63" t="n">
        <f aca="false">MAX(0,ROUND(C245-F245-G245,2))</f>
        <v>0</v>
      </c>
      <c r="I245" s="66" t="n">
        <f aca="false">SUM($E$7:E245)</f>
        <v>2857118.13</v>
      </c>
      <c r="J245" s="67" t="n">
        <f aca="false">1-H245/'Loan Details'!$C$5</f>
        <v>1</v>
      </c>
      <c r="K245" s="61" t="n">
        <f aca="false">INT((A245-1)/12)+1</f>
        <v>20</v>
      </c>
    </row>
    <row r="246" customFormat="false" ht="15" hidden="false" customHeight="false" outlineLevel="0" collapsed="false">
      <c r="A246" s="61" t="n">
        <v>240</v>
      </c>
      <c r="B246" s="62" t="str">
        <f aca="false">IF(C246&gt;0.005,EDATE('Loan Details'!$C$8,A246-1),"")</f>
        <v/>
      </c>
      <c r="C246" s="63" t="n">
        <f aca="false">H245</f>
        <v>0</v>
      </c>
      <c r="D246" s="64" t="n">
        <f aca="false">IF(C246&gt;0.005,MIN(IF(G245&gt;0,ROUND(PMT('Loan Details'!$C$17,MAX(1,'Loan Details'!$C$16-A246+1),-C246),0),D245),ROUND(C246*(1+'Loan Details'!$C$17),2)),0)</f>
        <v>0</v>
      </c>
      <c r="E246" s="63" t="n">
        <f aca="false">IF(C246&gt;0.005,ROUND(C246*'Loan Details'!$C$17,2),0)</f>
        <v>0</v>
      </c>
      <c r="F246" s="63" t="n">
        <f aca="false">D246-E246</f>
        <v>0</v>
      </c>
      <c r="G246" s="65" t="n">
        <f aca="false">IF(C246&gt;0.005,MIN(MAX(0,C246-F246),SUMIF(Prepayments!$D$5:$D$34,A246,Prepayments!$C$5:$C$34)+IF(AND('Loan Details'!$C$9&gt;0,MONTH(B246)='Loan Details'!$C$19,K246&gt;='Loan Details'!$C$11),'Loan Details'!$C$9,0)+'Loan Details'!$C$12),0)</f>
        <v>0</v>
      </c>
      <c r="H246" s="63" t="n">
        <f aca="false">MAX(0,ROUND(C246-F246-G246,2))</f>
        <v>0</v>
      </c>
      <c r="I246" s="66" t="n">
        <f aca="false">SUM($E$7:E246)</f>
        <v>2857118.13</v>
      </c>
      <c r="J246" s="67" t="n">
        <f aca="false">1-H246/'Loan Details'!$C$5</f>
        <v>1</v>
      </c>
      <c r="K246" s="61" t="n">
        <f aca="false">INT((A246-1)/12)+1</f>
        <v>20</v>
      </c>
    </row>
    <row r="247" customFormat="false" ht="15" hidden="false" customHeight="false" outlineLevel="0" collapsed="false">
      <c r="A247" s="61" t="n">
        <v>241</v>
      </c>
      <c r="B247" s="62" t="str">
        <f aca="false">IF(C247&gt;0.005,EDATE('Loan Details'!$C$8,A247-1),"")</f>
        <v/>
      </c>
      <c r="C247" s="63" t="n">
        <f aca="false">H246</f>
        <v>0</v>
      </c>
      <c r="D247" s="64" t="n">
        <f aca="false">IF(C247&gt;0.005,MIN(IF(G246&gt;0,ROUND(PMT('Loan Details'!$C$17,MAX(1,'Loan Details'!$C$16-A247+1),-C247),0),D246),ROUND(C247*(1+'Loan Details'!$C$17),2)),0)</f>
        <v>0</v>
      </c>
      <c r="E247" s="63" t="n">
        <f aca="false">IF(C247&gt;0.005,ROUND(C247*'Loan Details'!$C$17,2),0)</f>
        <v>0</v>
      </c>
      <c r="F247" s="63" t="n">
        <f aca="false">D247-E247</f>
        <v>0</v>
      </c>
      <c r="G247" s="65" t="n">
        <f aca="false">IF(C247&gt;0.005,MIN(MAX(0,C247-F247),SUMIF(Prepayments!$D$5:$D$34,A247,Prepayments!$C$5:$C$34)+IF(AND('Loan Details'!$C$9&gt;0,MONTH(B247)='Loan Details'!$C$19,K247&gt;='Loan Details'!$C$11),'Loan Details'!$C$9,0)+'Loan Details'!$C$12),0)</f>
        <v>0</v>
      </c>
      <c r="H247" s="63" t="n">
        <f aca="false">MAX(0,ROUND(C247-F247-G247,2))</f>
        <v>0</v>
      </c>
      <c r="I247" s="66" t="n">
        <f aca="false">SUM($E$7:E247)</f>
        <v>2857118.13</v>
      </c>
      <c r="J247" s="67" t="n">
        <f aca="false">1-H247/'Loan Details'!$C$5</f>
        <v>1</v>
      </c>
      <c r="K247" s="61" t="n">
        <f aca="false">INT((A247-1)/12)+1</f>
        <v>21</v>
      </c>
    </row>
    <row r="248" customFormat="false" ht="15" hidden="false" customHeight="false" outlineLevel="0" collapsed="false">
      <c r="A248" s="61" t="n">
        <v>242</v>
      </c>
      <c r="B248" s="62" t="str">
        <f aca="false">IF(C248&gt;0.005,EDATE('Loan Details'!$C$8,A248-1),"")</f>
        <v/>
      </c>
      <c r="C248" s="63" t="n">
        <f aca="false">H247</f>
        <v>0</v>
      </c>
      <c r="D248" s="64" t="n">
        <f aca="false">IF(C248&gt;0.005,MIN(IF(G247&gt;0,ROUND(PMT('Loan Details'!$C$17,MAX(1,'Loan Details'!$C$16-A248+1),-C248),0),D247),ROUND(C248*(1+'Loan Details'!$C$17),2)),0)</f>
        <v>0</v>
      </c>
      <c r="E248" s="63" t="n">
        <f aca="false">IF(C248&gt;0.005,ROUND(C248*'Loan Details'!$C$17,2),0)</f>
        <v>0</v>
      </c>
      <c r="F248" s="63" t="n">
        <f aca="false">D248-E248</f>
        <v>0</v>
      </c>
      <c r="G248" s="65" t="n">
        <f aca="false">IF(C248&gt;0.005,MIN(MAX(0,C248-F248),SUMIF(Prepayments!$D$5:$D$34,A248,Prepayments!$C$5:$C$34)+IF(AND('Loan Details'!$C$9&gt;0,MONTH(B248)='Loan Details'!$C$19,K248&gt;='Loan Details'!$C$11),'Loan Details'!$C$9,0)+'Loan Details'!$C$12),0)</f>
        <v>0</v>
      </c>
      <c r="H248" s="63" t="n">
        <f aca="false">MAX(0,ROUND(C248-F248-G248,2))</f>
        <v>0</v>
      </c>
      <c r="I248" s="66" t="n">
        <f aca="false">SUM($E$7:E248)</f>
        <v>2857118.13</v>
      </c>
      <c r="J248" s="67" t="n">
        <f aca="false">1-H248/'Loan Details'!$C$5</f>
        <v>1</v>
      </c>
      <c r="K248" s="61" t="n">
        <f aca="false">INT((A248-1)/12)+1</f>
        <v>21</v>
      </c>
    </row>
    <row r="249" customFormat="false" ht="15" hidden="false" customHeight="false" outlineLevel="0" collapsed="false">
      <c r="A249" s="61" t="n">
        <v>243</v>
      </c>
      <c r="B249" s="62" t="str">
        <f aca="false">IF(C249&gt;0.005,EDATE('Loan Details'!$C$8,A249-1),"")</f>
        <v/>
      </c>
      <c r="C249" s="63" t="n">
        <f aca="false">H248</f>
        <v>0</v>
      </c>
      <c r="D249" s="64" t="n">
        <f aca="false">IF(C249&gt;0.005,MIN(IF(G248&gt;0,ROUND(PMT('Loan Details'!$C$17,MAX(1,'Loan Details'!$C$16-A249+1),-C249),0),D248),ROUND(C249*(1+'Loan Details'!$C$17),2)),0)</f>
        <v>0</v>
      </c>
      <c r="E249" s="63" t="n">
        <f aca="false">IF(C249&gt;0.005,ROUND(C249*'Loan Details'!$C$17,2),0)</f>
        <v>0</v>
      </c>
      <c r="F249" s="63" t="n">
        <f aca="false">D249-E249</f>
        <v>0</v>
      </c>
      <c r="G249" s="65" t="n">
        <f aca="false">IF(C249&gt;0.005,MIN(MAX(0,C249-F249),SUMIF(Prepayments!$D$5:$D$34,A249,Prepayments!$C$5:$C$34)+IF(AND('Loan Details'!$C$9&gt;0,MONTH(B249)='Loan Details'!$C$19,K249&gt;='Loan Details'!$C$11),'Loan Details'!$C$9,0)+'Loan Details'!$C$12),0)</f>
        <v>0</v>
      </c>
      <c r="H249" s="63" t="n">
        <f aca="false">MAX(0,ROUND(C249-F249-G249,2))</f>
        <v>0</v>
      </c>
      <c r="I249" s="66" t="n">
        <f aca="false">SUM($E$7:E249)</f>
        <v>2857118.13</v>
      </c>
      <c r="J249" s="67" t="n">
        <f aca="false">1-H249/'Loan Details'!$C$5</f>
        <v>1</v>
      </c>
      <c r="K249" s="61" t="n">
        <f aca="false">INT((A249-1)/12)+1</f>
        <v>21</v>
      </c>
    </row>
    <row r="250" customFormat="false" ht="15" hidden="false" customHeight="false" outlineLevel="0" collapsed="false">
      <c r="A250" s="61" t="n">
        <v>244</v>
      </c>
      <c r="B250" s="62" t="str">
        <f aca="false">IF(C250&gt;0.005,EDATE('Loan Details'!$C$8,A250-1),"")</f>
        <v/>
      </c>
      <c r="C250" s="63" t="n">
        <f aca="false">H249</f>
        <v>0</v>
      </c>
      <c r="D250" s="64" t="n">
        <f aca="false">IF(C250&gt;0.005,MIN(IF(G249&gt;0,ROUND(PMT('Loan Details'!$C$17,MAX(1,'Loan Details'!$C$16-A250+1),-C250),0),D249),ROUND(C250*(1+'Loan Details'!$C$17),2)),0)</f>
        <v>0</v>
      </c>
      <c r="E250" s="63" t="n">
        <f aca="false">IF(C250&gt;0.005,ROUND(C250*'Loan Details'!$C$17,2),0)</f>
        <v>0</v>
      </c>
      <c r="F250" s="63" t="n">
        <f aca="false">D250-E250</f>
        <v>0</v>
      </c>
      <c r="G250" s="65" t="n">
        <f aca="false">IF(C250&gt;0.005,MIN(MAX(0,C250-F250),SUMIF(Prepayments!$D$5:$D$34,A250,Prepayments!$C$5:$C$34)+IF(AND('Loan Details'!$C$9&gt;0,MONTH(B250)='Loan Details'!$C$19,K250&gt;='Loan Details'!$C$11),'Loan Details'!$C$9,0)+'Loan Details'!$C$12),0)</f>
        <v>0</v>
      </c>
      <c r="H250" s="63" t="n">
        <f aca="false">MAX(0,ROUND(C250-F250-G250,2))</f>
        <v>0</v>
      </c>
      <c r="I250" s="66" t="n">
        <f aca="false">SUM($E$7:E250)</f>
        <v>2857118.13</v>
      </c>
      <c r="J250" s="67" t="n">
        <f aca="false">1-H250/'Loan Details'!$C$5</f>
        <v>1</v>
      </c>
      <c r="K250" s="61" t="n">
        <f aca="false">INT((A250-1)/12)+1</f>
        <v>21</v>
      </c>
    </row>
    <row r="251" customFormat="false" ht="15" hidden="false" customHeight="false" outlineLevel="0" collapsed="false">
      <c r="A251" s="61" t="n">
        <v>245</v>
      </c>
      <c r="B251" s="62" t="str">
        <f aca="false">IF(C251&gt;0.005,EDATE('Loan Details'!$C$8,A251-1),"")</f>
        <v/>
      </c>
      <c r="C251" s="63" t="n">
        <f aca="false">H250</f>
        <v>0</v>
      </c>
      <c r="D251" s="64" t="n">
        <f aca="false">IF(C251&gt;0.005,MIN(IF(G250&gt;0,ROUND(PMT('Loan Details'!$C$17,MAX(1,'Loan Details'!$C$16-A251+1),-C251),0),D250),ROUND(C251*(1+'Loan Details'!$C$17),2)),0)</f>
        <v>0</v>
      </c>
      <c r="E251" s="63" t="n">
        <f aca="false">IF(C251&gt;0.005,ROUND(C251*'Loan Details'!$C$17,2),0)</f>
        <v>0</v>
      </c>
      <c r="F251" s="63" t="n">
        <f aca="false">D251-E251</f>
        <v>0</v>
      </c>
      <c r="G251" s="65" t="n">
        <f aca="false">IF(C251&gt;0.005,MIN(MAX(0,C251-F251),SUMIF(Prepayments!$D$5:$D$34,A251,Prepayments!$C$5:$C$34)+IF(AND('Loan Details'!$C$9&gt;0,MONTH(B251)='Loan Details'!$C$19,K251&gt;='Loan Details'!$C$11),'Loan Details'!$C$9,0)+'Loan Details'!$C$12),0)</f>
        <v>0</v>
      </c>
      <c r="H251" s="63" t="n">
        <f aca="false">MAX(0,ROUND(C251-F251-G251,2))</f>
        <v>0</v>
      </c>
      <c r="I251" s="66" t="n">
        <f aca="false">SUM($E$7:E251)</f>
        <v>2857118.13</v>
      </c>
      <c r="J251" s="67" t="n">
        <f aca="false">1-H251/'Loan Details'!$C$5</f>
        <v>1</v>
      </c>
      <c r="K251" s="61" t="n">
        <f aca="false">INT((A251-1)/12)+1</f>
        <v>21</v>
      </c>
    </row>
    <row r="252" customFormat="false" ht="15" hidden="false" customHeight="false" outlineLevel="0" collapsed="false">
      <c r="A252" s="61" t="n">
        <v>246</v>
      </c>
      <c r="B252" s="62" t="str">
        <f aca="false">IF(C252&gt;0.005,EDATE('Loan Details'!$C$8,A252-1),"")</f>
        <v/>
      </c>
      <c r="C252" s="63" t="n">
        <f aca="false">H251</f>
        <v>0</v>
      </c>
      <c r="D252" s="64" t="n">
        <f aca="false">IF(C252&gt;0.005,MIN(IF(G251&gt;0,ROUND(PMT('Loan Details'!$C$17,MAX(1,'Loan Details'!$C$16-A252+1),-C252),0),D251),ROUND(C252*(1+'Loan Details'!$C$17),2)),0)</f>
        <v>0</v>
      </c>
      <c r="E252" s="63" t="n">
        <f aca="false">IF(C252&gt;0.005,ROUND(C252*'Loan Details'!$C$17,2),0)</f>
        <v>0</v>
      </c>
      <c r="F252" s="63" t="n">
        <f aca="false">D252-E252</f>
        <v>0</v>
      </c>
      <c r="G252" s="65" t="n">
        <f aca="false">IF(C252&gt;0.005,MIN(MAX(0,C252-F252),SUMIF(Prepayments!$D$5:$D$34,A252,Prepayments!$C$5:$C$34)+IF(AND('Loan Details'!$C$9&gt;0,MONTH(B252)='Loan Details'!$C$19,K252&gt;='Loan Details'!$C$11),'Loan Details'!$C$9,0)+'Loan Details'!$C$12),0)</f>
        <v>0</v>
      </c>
      <c r="H252" s="63" t="n">
        <f aca="false">MAX(0,ROUND(C252-F252-G252,2))</f>
        <v>0</v>
      </c>
      <c r="I252" s="66" t="n">
        <f aca="false">SUM($E$7:E252)</f>
        <v>2857118.13</v>
      </c>
      <c r="J252" s="67" t="n">
        <f aca="false">1-H252/'Loan Details'!$C$5</f>
        <v>1</v>
      </c>
      <c r="K252" s="61" t="n">
        <f aca="false">INT((A252-1)/12)+1</f>
        <v>21</v>
      </c>
    </row>
    <row r="253" customFormat="false" ht="15" hidden="false" customHeight="false" outlineLevel="0" collapsed="false">
      <c r="A253" s="61" t="n">
        <v>247</v>
      </c>
      <c r="B253" s="62" t="str">
        <f aca="false">IF(C253&gt;0.005,EDATE('Loan Details'!$C$8,A253-1),"")</f>
        <v/>
      </c>
      <c r="C253" s="63" t="n">
        <f aca="false">H252</f>
        <v>0</v>
      </c>
      <c r="D253" s="64" t="n">
        <f aca="false">IF(C253&gt;0.005,MIN(IF(G252&gt;0,ROUND(PMT('Loan Details'!$C$17,MAX(1,'Loan Details'!$C$16-A253+1),-C253),0),D252),ROUND(C253*(1+'Loan Details'!$C$17),2)),0)</f>
        <v>0</v>
      </c>
      <c r="E253" s="63" t="n">
        <f aca="false">IF(C253&gt;0.005,ROUND(C253*'Loan Details'!$C$17,2),0)</f>
        <v>0</v>
      </c>
      <c r="F253" s="63" t="n">
        <f aca="false">D253-E253</f>
        <v>0</v>
      </c>
      <c r="G253" s="65" t="n">
        <f aca="false">IF(C253&gt;0.005,MIN(MAX(0,C253-F253),SUMIF(Prepayments!$D$5:$D$34,A253,Prepayments!$C$5:$C$34)+IF(AND('Loan Details'!$C$9&gt;0,MONTH(B253)='Loan Details'!$C$19,K253&gt;='Loan Details'!$C$11),'Loan Details'!$C$9,0)+'Loan Details'!$C$12),0)</f>
        <v>0</v>
      </c>
      <c r="H253" s="63" t="n">
        <f aca="false">MAX(0,ROUND(C253-F253-G253,2))</f>
        <v>0</v>
      </c>
      <c r="I253" s="66" t="n">
        <f aca="false">SUM($E$7:E253)</f>
        <v>2857118.13</v>
      </c>
      <c r="J253" s="67" t="n">
        <f aca="false">1-H253/'Loan Details'!$C$5</f>
        <v>1</v>
      </c>
      <c r="K253" s="61" t="n">
        <f aca="false">INT((A253-1)/12)+1</f>
        <v>21</v>
      </c>
    </row>
    <row r="254" customFormat="false" ht="15" hidden="false" customHeight="false" outlineLevel="0" collapsed="false">
      <c r="A254" s="61" t="n">
        <v>248</v>
      </c>
      <c r="B254" s="62" t="str">
        <f aca="false">IF(C254&gt;0.005,EDATE('Loan Details'!$C$8,A254-1),"")</f>
        <v/>
      </c>
      <c r="C254" s="63" t="n">
        <f aca="false">H253</f>
        <v>0</v>
      </c>
      <c r="D254" s="64" t="n">
        <f aca="false">IF(C254&gt;0.005,MIN(IF(G253&gt;0,ROUND(PMT('Loan Details'!$C$17,MAX(1,'Loan Details'!$C$16-A254+1),-C254),0),D253),ROUND(C254*(1+'Loan Details'!$C$17),2)),0)</f>
        <v>0</v>
      </c>
      <c r="E254" s="63" t="n">
        <f aca="false">IF(C254&gt;0.005,ROUND(C254*'Loan Details'!$C$17,2),0)</f>
        <v>0</v>
      </c>
      <c r="F254" s="63" t="n">
        <f aca="false">D254-E254</f>
        <v>0</v>
      </c>
      <c r="G254" s="65" t="n">
        <f aca="false">IF(C254&gt;0.005,MIN(MAX(0,C254-F254),SUMIF(Prepayments!$D$5:$D$34,A254,Prepayments!$C$5:$C$34)+IF(AND('Loan Details'!$C$9&gt;0,MONTH(B254)='Loan Details'!$C$19,K254&gt;='Loan Details'!$C$11),'Loan Details'!$C$9,0)+'Loan Details'!$C$12),0)</f>
        <v>0</v>
      </c>
      <c r="H254" s="63" t="n">
        <f aca="false">MAX(0,ROUND(C254-F254-G254,2))</f>
        <v>0</v>
      </c>
      <c r="I254" s="66" t="n">
        <f aca="false">SUM($E$7:E254)</f>
        <v>2857118.13</v>
      </c>
      <c r="J254" s="67" t="n">
        <f aca="false">1-H254/'Loan Details'!$C$5</f>
        <v>1</v>
      </c>
      <c r="K254" s="61" t="n">
        <f aca="false">INT((A254-1)/12)+1</f>
        <v>21</v>
      </c>
    </row>
    <row r="255" customFormat="false" ht="15" hidden="false" customHeight="false" outlineLevel="0" collapsed="false">
      <c r="A255" s="61" t="n">
        <v>249</v>
      </c>
      <c r="B255" s="62" t="str">
        <f aca="false">IF(C255&gt;0.005,EDATE('Loan Details'!$C$8,A255-1),"")</f>
        <v/>
      </c>
      <c r="C255" s="63" t="n">
        <f aca="false">H254</f>
        <v>0</v>
      </c>
      <c r="D255" s="64" t="n">
        <f aca="false">IF(C255&gt;0.005,MIN(IF(G254&gt;0,ROUND(PMT('Loan Details'!$C$17,MAX(1,'Loan Details'!$C$16-A255+1),-C255),0),D254),ROUND(C255*(1+'Loan Details'!$C$17),2)),0)</f>
        <v>0</v>
      </c>
      <c r="E255" s="63" t="n">
        <f aca="false">IF(C255&gt;0.005,ROUND(C255*'Loan Details'!$C$17,2),0)</f>
        <v>0</v>
      </c>
      <c r="F255" s="63" t="n">
        <f aca="false">D255-E255</f>
        <v>0</v>
      </c>
      <c r="G255" s="65" t="n">
        <f aca="false">IF(C255&gt;0.005,MIN(MAX(0,C255-F255),SUMIF(Prepayments!$D$5:$D$34,A255,Prepayments!$C$5:$C$34)+IF(AND('Loan Details'!$C$9&gt;0,MONTH(B255)='Loan Details'!$C$19,K255&gt;='Loan Details'!$C$11),'Loan Details'!$C$9,0)+'Loan Details'!$C$12),0)</f>
        <v>0</v>
      </c>
      <c r="H255" s="63" t="n">
        <f aca="false">MAX(0,ROUND(C255-F255-G255,2))</f>
        <v>0</v>
      </c>
      <c r="I255" s="66" t="n">
        <f aca="false">SUM($E$7:E255)</f>
        <v>2857118.13</v>
      </c>
      <c r="J255" s="67" t="n">
        <f aca="false">1-H255/'Loan Details'!$C$5</f>
        <v>1</v>
      </c>
      <c r="K255" s="61" t="n">
        <f aca="false">INT((A255-1)/12)+1</f>
        <v>21</v>
      </c>
    </row>
    <row r="256" customFormat="false" ht="15" hidden="false" customHeight="false" outlineLevel="0" collapsed="false">
      <c r="A256" s="61" t="n">
        <v>250</v>
      </c>
      <c r="B256" s="62" t="str">
        <f aca="false">IF(C256&gt;0.005,EDATE('Loan Details'!$C$8,A256-1),"")</f>
        <v/>
      </c>
      <c r="C256" s="63" t="n">
        <f aca="false">H255</f>
        <v>0</v>
      </c>
      <c r="D256" s="64" t="n">
        <f aca="false">IF(C256&gt;0.005,MIN(IF(G255&gt;0,ROUND(PMT('Loan Details'!$C$17,MAX(1,'Loan Details'!$C$16-A256+1),-C256),0),D255),ROUND(C256*(1+'Loan Details'!$C$17),2)),0)</f>
        <v>0</v>
      </c>
      <c r="E256" s="63" t="n">
        <f aca="false">IF(C256&gt;0.005,ROUND(C256*'Loan Details'!$C$17,2),0)</f>
        <v>0</v>
      </c>
      <c r="F256" s="63" t="n">
        <f aca="false">D256-E256</f>
        <v>0</v>
      </c>
      <c r="G256" s="65" t="n">
        <f aca="false">IF(C256&gt;0.005,MIN(MAX(0,C256-F256),SUMIF(Prepayments!$D$5:$D$34,A256,Prepayments!$C$5:$C$34)+IF(AND('Loan Details'!$C$9&gt;0,MONTH(B256)='Loan Details'!$C$19,K256&gt;='Loan Details'!$C$11),'Loan Details'!$C$9,0)+'Loan Details'!$C$12),0)</f>
        <v>0</v>
      </c>
      <c r="H256" s="63" t="n">
        <f aca="false">MAX(0,ROUND(C256-F256-G256,2))</f>
        <v>0</v>
      </c>
      <c r="I256" s="66" t="n">
        <f aca="false">SUM($E$7:E256)</f>
        <v>2857118.13</v>
      </c>
      <c r="J256" s="67" t="n">
        <f aca="false">1-H256/'Loan Details'!$C$5</f>
        <v>1</v>
      </c>
      <c r="K256" s="61" t="n">
        <f aca="false">INT((A256-1)/12)+1</f>
        <v>21</v>
      </c>
    </row>
    <row r="257" customFormat="false" ht="15" hidden="false" customHeight="false" outlineLevel="0" collapsed="false">
      <c r="A257" s="61" t="n">
        <v>251</v>
      </c>
      <c r="B257" s="62" t="str">
        <f aca="false">IF(C257&gt;0.005,EDATE('Loan Details'!$C$8,A257-1),"")</f>
        <v/>
      </c>
      <c r="C257" s="63" t="n">
        <f aca="false">H256</f>
        <v>0</v>
      </c>
      <c r="D257" s="64" t="n">
        <f aca="false">IF(C257&gt;0.005,MIN(IF(G256&gt;0,ROUND(PMT('Loan Details'!$C$17,MAX(1,'Loan Details'!$C$16-A257+1),-C257),0),D256),ROUND(C257*(1+'Loan Details'!$C$17),2)),0)</f>
        <v>0</v>
      </c>
      <c r="E257" s="63" t="n">
        <f aca="false">IF(C257&gt;0.005,ROUND(C257*'Loan Details'!$C$17,2),0)</f>
        <v>0</v>
      </c>
      <c r="F257" s="63" t="n">
        <f aca="false">D257-E257</f>
        <v>0</v>
      </c>
      <c r="G257" s="65" t="n">
        <f aca="false">IF(C257&gt;0.005,MIN(MAX(0,C257-F257),SUMIF(Prepayments!$D$5:$D$34,A257,Prepayments!$C$5:$C$34)+IF(AND('Loan Details'!$C$9&gt;0,MONTH(B257)='Loan Details'!$C$19,K257&gt;='Loan Details'!$C$11),'Loan Details'!$C$9,0)+'Loan Details'!$C$12),0)</f>
        <v>0</v>
      </c>
      <c r="H257" s="63" t="n">
        <f aca="false">MAX(0,ROUND(C257-F257-G257,2))</f>
        <v>0</v>
      </c>
      <c r="I257" s="66" t="n">
        <f aca="false">SUM($E$7:E257)</f>
        <v>2857118.13</v>
      </c>
      <c r="J257" s="67" t="n">
        <f aca="false">1-H257/'Loan Details'!$C$5</f>
        <v>1</v>
      </c>
      <c r="K257" s="61" t="n">
        <f aca="false">INT((A257-1)/12)+1</f>
        <v>21</v>
      </c>
    </row>
    <row r="258" customFormat="false" ht="15" hidden="false" customHeight="false" outlineLevel="0" collapsed="false">
      <c r="A258" s="61" t="n">
        <v>252</v>
      </c>
      <c r="B258" s="62" t="str">
        <f aca="false">IF(C258&gt;0.005,EDATE('Loan Details'!$C$8,A258-1),"")</f>
        <v/>
      </c>
      <c r="C258" s="63" t="n">
        <f aca="false">H257</f>
        <v>0</v>
      </c>
      <c r="D258" s="64" t="n">
        <f aca="false">IF(C258&gt;0.005,MIN(IF(G257&gt;0,ROUND(PMT('Loan Details'!$C$17,MAX(1,'Loan Details'!$C$16-A258+1),-C258),0),D257),ROUND(C258*(1+'Loan Details'!$C$17),2)),0)</f>
        <v>0</v>
      </c>
      <c r="E258" s="63" t="n">
        <f aca="false">IF(C258&gt;0.005,ROUND(C258*'Loan Details'!$C$17,2),0)</f>
        <v>0</v>
      </c>
      <c r="F258" s="63" t="n">
        <f aca="false">D258-E258</f>
        <v>0</v>
      </c>
      <c r="G258" s="65" t="n">
        <f aca="false">IF(C258&gt;0.005,MIN(MAX(0,C258-F258),SUMIF(Prepayments!$D$5:$D$34,A258,Prepayments!$C$5:$C$34)+IF(AND('Loan Details'!$C$9&gt;0,MONTH(B258)='Loan Details'!$C$19,K258&gt;='Loan Details'!$C$11),'Loan Details'!$C$9,0)+'Loan Details'!$C$12),0)</f>
        <v>0</v>
      </c>
      <c r="H258" s="63" t="n">
        <f aca="false">MAX(0,ROUND(C258-F258-G258,2))</f>
        <v>0</v>
      </c>
      <c r="I258" s="66" t="n">
        <f aca="false">SUM($E$7:E258)</f>
        <v>2857118.13</v>
      </c>
      <c r="J258" s="67" t="n">
        <f aca="false">1-H258/'Loan Details'!$C$5</f>
        <v>1</v>
      </c>
      <c r="K258" s="61" t="n">
        <f aca="false">INT((A258-1)/12)+1</f>
        <v>21</v>
      </c>
    </row>
    <row r="259" customFormat="false" ht="15" hidden="false" customHeight="false" outlineLevel="0" collapsed="false">
      <c r="A259" s="61" t="n">
        <v>253</v>
      </c>
      <c r="B259" s="62" t="str">
        <f aca="false">IF(C259&gt;0.005,EDATE('Loan Details'!$C$8,A259-1),"")</f>
        <v/>
      </c>
      <c r="C259" s="63" t="n">
        <f aca="false">H258</f>
        <v>0</v>
      </c>
      <c r="D259" s="64" t="n">
        <f aca="false">IF(C259&gt;0.005,MIN(IF(G258&gt;0,ROUND(PMT('Loan Details'!$C$17,MAX(1,'Loan Details'!$C$16-A259+1),-C259),0),D258),ROUND(C259*(1+'Loan Details'!$C$17),2)),0)</f>
        <v>0</v>
      </c>
      <c r="E259" s="63" t="n">
        <f aca="false">IF(C259&gt;0.005,ROUND(C259*'Loan Details'!$C$17,2),0)</f>
        <v>0</v>
      </c>
      <c r="F259" s="63" t="n">
        <f aca="false">D259-E259</f>
        <v>0</v>
      </c>
      <c r="G259" s="65" t="n">
        <f aca="false">IF(C259&gt;0.005,MIN(MAX(0,C259-F259),SUMIF(Prepayments!$D$5:$D$34,A259,Prepayments!$C$5:$C$34)+IF(AND('Loan Details'!$C$9&gt;0,MONTH(B259)='Loan Details'!$C$19,K259&gt;='Loan Details'!$C$11),'Loan Details'!$C$9,0)+'Loan Details'!$C$12),0)</f>
        <v>0</v>
      </c>
      <c r="H259" s="63" t="n">
        <f aca="false">MAX(0,ROUND(C259-F259-G259,2))</f>
        <v>0</v>
      </c>
      <c r="I259" s="66" t="n">
        <f aca="false">SUM($E$7:E259)</f>
        <v>2857118.13</v>
      </c>
      <c r="J259" s="67" t="n">
        <f aca="false">1-H259/'Loan Details'!$C$5</f>
        <v>1</v>
      </c>
      <c r="K259" s="61" t="n">
        <f aca="false">INT((A259-1)/12)+1</f>
        <v>22</v>
      </c>
    </row>
    <row r="260" customFormat="false" ht="15" hidden="false" customHeight="false" outlineLevel="0" collapsed="false">
      <c r="A260" s="61" t="n">
        <v>254</v>
      </c>
      <c r="B260" s="62" t="str">
        <f aca="false">IF(C260&gt;0.005,EDATE('Loan Details'!$C$8,A260-1),"")</f>
        <v/>
      </c>
      <c r="C260" s="63" t="n">
        <f aca="false">H259</f>
        <v>0</v>
      </c>
      <c r="D260" s="64" t="n">
        <f aca="false">IF(C260&gt;0.005,MIN(IF(G259&gt;0,ROUND(PMT('Loan Details'!$C$17,MAX(1,'Loan Details'!$C$16-A260+1),-C260),0),D259),ROUND(C260*(1+'Loan Details'!$C$17),2)),0)</f>
        <v>0</v>
      </c>
      <c r="E260" s="63" t="n">
        <f aca="false">IF(C260&gt;0.005,ROUND(C260*'Loan Details'!$C$17,2),0)</f>
        <v>0</v>
      </c>
      <c r="F260" s="63" t="n">
        <f aca="false">D260-E260</f>
        <v>0</v>
      </c>
      <c r="G260" s="65" t="n">
        <f aca="false">IF(C260&gt;0.005,MIN(MAX(0,C260-F260),SUMIF(Prepayments!$D$5:$D$34,A260,Prepayments!$C$5:$C$34)+IF(AND('Loan Details'!$C$9&gt;0,MONTH(B260)='Loan Details'!$C$19,K260&gt;='Loan Details'!$C$11),'Loan Details'!$C$9,0)+'Loan Details'!$C$12),0)</f>
        <v>0</v>
      </c>
      <c r="H260" s="63" t="n">
        <f aca="false">MAX(0,ROUND(C260-F260-G260,2))</f>
        <v>0</v>
      </c>
      <c r="I260" s="66" t="n">
        <f aca="false">SUM($E$7:E260)</f>
        <v>2857118.13</v>
      </c>
      <c r="J260" s="67" t="n">
        <f aca="false">1-H260/'Loan Details'!$C$5</f>
        <v>1</v>
      </c>
      <c r="K260" s="61" t="n">
        <f aca="false">INT((A260-1)/12)+1</f>
        <v>22</v>
      </c>
    </row>
    <row r="261" customFormat="false" ht="15" hidden="false" customHeight="false" outlineLevel="0" collapsed="false">
      <c r="A261" s="61" t="n">
        <v>255</v>
      </c>
      <c r="B261" s="62" t="str">
        <f aca="false">IF(C261&gt;0.005,EDATE('Loan Details'!$C$8,A261-1),"")</f>
        <v/>
      </c>
      <c r="C261" s="63" t="n">
        <f aca="false">H260</f>
        <v>0</v>
      </c>
      <c r="D261" s="64" t="n">
        <f aca="false">IF(C261&gt;0.005,MIN(IF(G260&gt;0,ROUND(PMT('Loan Details'!$C$17,MAX(1,'Loan Details'!$C$16-A261+1),-C261),0),D260),ROUND(C261*(1+'Loan Details'!$C$17),2)),0)</f>
        <v>0</v>
      </c>
      <c r="E261" s="63" t="n">
        <f aca="false">IF(C261&gt;0.005,ROUND(C261*'Loan Details'!$C$17,2),0)</f>
        <v>0</v>
      </c>
      <c r="F261" s="63" t="n">
        <f aca="false">D261-E261</f>
        <v>0</v>
      </c>
      <c r="G261" s="65" t="n">
        <f aca="false">IF(C261&gt;0.005,MIN(MAX(0,C261-F261),SUMIF(Prepayments!$D$5:$D$34,A261,Prepayments!$C$5:$C$34)+IF(AND('Loan Details'!$C$9&gt;0,MONTH(B261)='Loan Details'!$C$19,K261&gt;='Loan Details'!$C$11),'Loan Details'!$C$9,0)+'Loan Details'!$C$12),0)</f>
        <v>0</v>
      </c>
      <c r="H261" s="63" t="n">
        <f aca="false">MAX(0,ROUND(C261-F261-G261,2))</f>
        <v>0</v>
      </c>
      <c r="I261" s="66" t="n">
        <f aca="false">SUM($E$7:E261)</f>
        <v>2857118.13</v>
      </c>
      <c r="J261" s="67" t="n">
        <f aca="false">1-H261/'Loan Details'!$C$5</f>
        <v>1</v>
      </c>
      <c r="K261" s="61" t="n">
        <f aca="false">INT((A261-1)/12)+1</f>
        <v>22</v>
      </c>
    </row>
    <row r="262" customFormat="false" ht="15" hidden="false" customHeight="false" outlineLevel="0" collapsed="false">
      <c r="A262" s="61" t="n">
        <v>256</v>
      </c>
      <c r="B262" s="62" t="str">
        <f aca="false">IF(C262&gt;0.005,EDATE('Loan Details'!$C$8,A262-1),"")</f>
        <v/>
      </c>
      <c r="C262" s="63" t="n">
        <f aca="false">H261</f>
        <v>0</v>
      </c>
      <c r="D262" s="64" t="n">
        <f aca="false">IF(C262&gt;0.005,MIN(IF(G261&gt;0,ROUND(PMT('Loan Details'!$C$17,MAX(1,'Loan Details'!$C$16-A262+1),-C262),0),D261),ROUND(C262*(1+'Loan Details'!$C$17),2)),0)</f>
        <v>0</v>
      </c>
      <c r="E262" s="63" t="n">
        <f aca="false">IF(C262&gt;0.005,ROUND(C262*'Loan Details'!$C$17,2),0)</f>
        <v>0</v>
      </c>
      <c r="F262" s="63" t="n">
        <f aca="false">D262-E262</f>
        <v>0</v>
      </c>
      <c r="G262" s="65" t="n">
        <f aca="false">IF(C262&gt;0.005,MIN(MAX(0,C262-F262),SUMIF(Prepayments!$D$5:$D$34,A262,Prepayments!$C$5:$C$34)+IF(AND('Loan Details'!$C$9&gt;0,MONTH(B262)='Loan Details'!$C$19,K262&gt;='Loan Details'!$C$11),'Loan Details'!$C$9,0)+'Loan Details'!$C$12),0)</f>
        <v>0</v>
      </c>
      <c r="H262" s="63" t="n">
        <f aca="false">MAX(0,ROUND(C262-F262-G262,2))</f>
        <v>0</v>
      </c>
      <c r="I262" s="66" t="n">
        <f aca="false">SUM($E$7:E262)</f>
        <v>2857118.13</v>
      </c>
      <c r="J262" s="67" t="n">
        <f aca="false">1-H262/'Loan Details'!$C$5</f>
        <v>1</v>
      </c>
      <c r="K262" s="61" t="n">
        <f aca="false">INT((A262-1)/12)+1</f>
        <v>22</v>
      </c>
    </row>
    <row r="263" customFormat="false" ht="15" hidden="false" customHeight="false" outlineLevel="0" collapsed="false">
      <c r="A263" s="61" t="n">
        <v>257</v>
      </c>
      <c r="B263" s="62" t="str">
        <f aca="false">IF(C263&gt;0.005,EDATE('Loan Details'!$C$8,A263-1),"")</f>
        <v/>
      </c>
      <c r="C263" s="63" t="n">
        <f aca="false">H262</f>
        <v>0</v>
      </c>
      <c r="D263" s="64" t="n">
        <f aca="false">IF(C263&gt;0.005,MIN(IF(G262&gt;0,ROUND(PMT('Loan Details'!$C$17,MAX(1,'Loan Details'!$C$16-A263+1),-C263),0),D262),ROUND(C263*(1+'Loan Details'!$C$17),2)),0)</f>
        <v>0</v>
      </c>
      <c r="E263" s="63" t="n">
        <f aca="false">IF(C263&gt;0.005,ROUND(C263*'Loan Details'!$C$17,2),0)</f>
        <v>0</v>
      </c>
      <c r="F263" s="63" t="n">
        <f aca="false">D263-E263</f>
        <v>0</v>
      </c>
      <c r="G263" s="65" t="n">
        <f aca="false">IF(C263&gt;0.005,MIN(MAX(0,C263-F263),SUMIF(Prepayments!$D$5:$D$34,A263,Prepayments!$C$5:$C$34)+IF(AND('Loan Details'!$C$9&gt;0,MONTH(B263)='Loan Details'!$C$19,K263&gt;='Loan Details'!$C$11),'Loan Details'!$C$9,0)+'Loan Details'!$C$12),0)</f>
        <v>0</v>
      </c>
      <c r="H263" s="63" t="n">
        <f aca="false">MAX(0,ROUND(C263-F263-G263,2))</f>
        <v>0</v>
      </c>
      <c r="I263" s="66" t="n">
        <f aca="false">SUM($E$7:E263)</f>
        <v>2857118.13</v>
      </c>
      <c r="J263" s="67" t="n">
        <f aca="false">1-H263/'Loan Details'!$C$5</f>
        <v>1</v>
      </c>
      <c r="K263" s="61" t="n">
        <f aca="false">INT((A263-1)/12)+1</f>
        <v>22</v>
      </c>
    </row>
    <row r="264" customFormat="false" ht="15" hidden="false" customHeight="false" outlineLevel="0" collapsed="false">
      <c r="A264" s="61" t="n">
        <v>258</v>
      </c>
      <c r="B264" s="62" t="str">
        <f aca="false">IF(C264&gt;0.005,EDATE('Loan Details'!$C$8,A264-1),"")</f>
        <v/>
      </c>
      <c r="C264" s="63" t="n">
        <f aca="false">H263</f>
        <v>0</v>
      </c>
      <c r="D264" s="64" t="n">
        <f aca="false">IF(C264&gt;0.005,MIN(IF(G263&gt;0,ROUND(PMT('Loan Details'!$C$17,MAX(1,'Loan Details'!$C$16-A264+1),-C264),0),D263),ROUND(C264*(1+'Loan Details'!$C$17),2)),0)</f>
        <v>0</v>
      </c>
      <c r="E264" s="63" t="n">
        <f aca="false">IF(C264&gt;0.005,ROUND(C264*'Loan Details'!$C$17,2),0)</f>
        <v>0</v>
      </c>
      <c r="F264" s="63" t="n">
        <f aca="false">D264-E264</f>
        <v>0</v>
      </c>
      <c r="G264" s="65" t="n">
        <f aca="false">IF(C264&gt;0.005,MIN(MAX(0,C264-F264),SUMIF(Prepayments!$D$5:$D$34,A264,Prepayments!$C$5:$C$34)+IF(AND('Loan Details'!$C$9&gt;0,MONTH(B264)='Loan Details'!$C$19,K264&gt;='Loan Details'!$C$11),'Loan Details'!$C$9,0)+'Loan Details'!$C$12),0)</f>
        <v>0</v>
      </c>
      <c r="H264" s="63" t="n">
        <f aca="false">MAX(0,ROUND(C264-F264-G264,2))</f>
        <v>0</v>
      </c>
      <c r="I264" s="66" t="n">
        <f aca="false">SUM($E$7:E264)</f>
        <v>2857118.13</v>
      </c>
      <c r="J264" s="67" t="n">
        <f aca="false">1-H264/'Loan Details'!$C$5</f>
        <v>1</v>
      </c>
      <c r="K264" s="61" t="n">
        <f aca="false">INT((A264-1)/12)+1</f>
        <v>22</v>
      </c>
    </row>
    <row r="265" customFormat="false" ht="15" hidden="false" customHeight="false" outlineLevel="0" collapsed="false">
      <c r="A265" s="61" t="n">
        <v>259</v>
      </c>
      <c r="B265" s="62" t="str">
        <f aca="false">IF(C265&gt;0.005,EDATE('Loan Details'!$C$8,A265-1),"")</f>
        <v/>
      </c>
      <c r="C265" s="63" t="n">
        <f aca="false">H264</f>
        <v>0</v>
      </c>
      <c r="D265" s="64" t="n">
        <f aca="false">IF(C265&gt;0.005,MIN(IF(G264&gt;0,ROUND(PMT('Loan Details'!$C$17,MAX(1,'Loan Details'!$C$16-A265+1),-C265),0),D264),ROUND(C265*(1+'Loan Details'!$C$17),2)),0)</f>
        <v>0</v>
      </c>
      <c r="E265" s="63" t="n">
        <f aca="false">IF(C265&gt;0.005,ROUND(C265*'Loan Details'!$C$17,2),0)</f>
        <v>0</v>
      </c>
      <c r="F265" s="63" t="n">
        <f aca="false">D265-E265</f>
        <v>0</v>
      </c>
      <c r="G265" s="65" t="n">
        <f aca="false">IF(C265&gt;0.005,MIN(MAX(0,C265-F265),SUMIF(Prepayments!$D$5:$D$34,A265,Prepayments!$C$5:$C$34)+IF(AND('Loan Details'!$C$9&gt;0,MONTH(B265)='Loan Details'!$C$19,K265&gt;='Loan Details'!$C$11),'Loan Details'!$C$9,0)+'Loan Details'!$C$12),0)</f>
        <v>0</v>
      </c>
      <c r="H265" s="63" t="n">
        <f aca="false">MAX(0,ROUND(C265-F265-G265,2))</f>
        <v>0</v>
      </c>
      <c r="I265" s="66" t="n">
        <f aca="false">SUM($E$7:E265)</f>
        <v>2857118.13</v>
      </c>
      <c r="J265" s="67" t="n">
        <f aca="false">1-H265/'Loan Details'!$C$5</f>
        <v>1</v>
      </c>
      <c r="K265" s="61" t="n">
        <f aca="false">INT((A265-1)/12)+1</f>
        <v>22</v>
      </c>
    </row>
    <row r="266" customFormat="false" ht="15" hidden="false" customHeight="false" outlineLevel="0" collapsed="false">
      <c r="A266" s="61" t="n">
        <v>260</v>
      </c>
      <c r="B266" s="62" t="str">
        <f aca="false">IF(C266&gt;0.005,EDATE('Loan Details'!$C$8,A266-1),"")</f>
        <v/>
      </c>
      <c r="C266" s="63" t="n">
        <f aca="false">H265</f>
        <v>0</v>
      </c>
      <c r="D266" s="64" t="n">
        <f aca="false">IF(C266&gt;0.005,MIN(IF(G265&gt;0,ROUND(PMT('Loan Details'!$C$17,MAX(1,'Loan Details'!$C$16-A266+1),-C266),0),D265),ROUND(C266*(1+'Loan Details'!$C$17),2)),0)</f>
        <v>0</v>
      </c>
      <c r="E266" s="63" t="n">
        <f aca="false">IF(C266&gt;0.005,ROUND(C266*'Loan Details'!$C$17,2),0)</f>
        <v>0</v>
      </c>
      <c r="F266" s="63" t="n">
        <f aca="false">D266-E266</f>
        <v>0</v>
      </c>
      <c r="G266" s="65" t="n">
        <f aca="false">IF(C266&gt;0.005,MIN(MAX(0,C266-F266),SUMIF(Prepayments!$D$5:$D$34,A266,Prepayments!$C$5:$C$34)+IF(AND('Loan Details'!$C$9&gt;0,MONTH(B266)='Loan Details'!$C$19,K266&gt;='Loan Details'!$C$11),'Loan Details'!$C$9,0)+'Loan Details'!$C$12),0)</f>
        <v>0</v>
      </c>
      <c r="H266" s="63" t="n">
        <f aca="false">MAX(0,ROUND(C266-F266-G266,2))</f>
        <v>0</v>
      </c>
      <c r="I266" s="66" t="n">
        <f aca="false">SUM($E$7:E266)</f>
        <v>2857118.13</v>
      </c>
      <c r="J266" s="67" t="n">
        <f aca="false">1-H266/'Loan Details'!$C$5</f>
        <v>1</v>
      </c>
      <c r="K266" s="61" t="n">
        <f aca="false">INT((A266-1)/12)+1</f>
        <v>22</v>
      </c>
    </row>
    <row r="267" customFormat="false" ht="15" hidden="false" customHeight="false" outlineLevel="0" collapsed="false">
      <c r="A267" s="61" t="n">
        <v>261</v>
      </c>
      <c r="B267" s="62" t="str">
        <f aca="false">IF(C267&gt;0.005,EDATE('Loan Details'!$C$8,A267-1),"")</f>
        <v/>
      </c>
      <c r="C267" s="63" t="n">
        <f aca="false">H266</f>
        <v>0</v>
      </c>
      <c r="D267" s="64" t="n">
        <f aca="false">IF(C267&gt;0.005,MIN(IF(G266&gt;0,ROUND(PMT('Loan Details'!$C$17,MAX(1,'Loan Details'!$C$16-A267+1),-C267),0),D266),ROUND(C267*(1+'Loan Details'!$C$17),2)),0)</f>
        <v>0</v>
      </c>
      <c r="E267" s="63" t="n">
        <f aca="false">IF(C267&gt;0.005,ROUND(C267*'Loan Details'!$C$17,2),0)</f>
        <v>0</v>
      </c>
      <c r="F267" s="63" t="n">
        <f aca="false">D267-E267</f>
        <v>0</v>
      </c>
      <c r="G267" s="65" t="n">
        <f aca="false">IF(C267&gt;0.005,MIN(MAX(0,C267-F267),SUMIF(Prepayments!$D$5:$D$34,A267,Prepayments!$C$5:$C$34)+IF(AND('Loan Details'!$C$9&gt;0,MONTH(B267)='Loan Details'!$C$19,K267&gt;='Loan Details'!$C$11),'Loan Details'!$C$9,0)+'Loan Details'!$C$12),0)</f>
        <v>0</v>
      </c>
      <c r="H267" s="63" t="n">
        <f aca="false">MAX(0,ROUND(C267-F267-G267,2))</f>
        <v>0</v>
      </c>
      <c r="I267" s="66" t="n">
        <f aca="false">SUM($E$7:E267)</f>
        <v>2857118.13</v>
      </c>
      <c r="J267" s="67" t="n">
        <f aca="false">1-H267/'Loan Details'!$C$5</f>
        <v>1</v>
      </c>
      <c r="K267" s="61" t="n">
        <f aca="false">INT((A267-1)/12)+1</f>
        <v>22</v>
      </c>
    </row>
    <row r="268" customFormat="false" ht="15" hidden="false" customHeight="false" outlineLevel="0" collapsed="false">
      <c r="A268" s="61" t="n">
        <v>262</v>
      </c>
      <c r="B268" s="62" t="str">
        <f aca="false">IF(C268&gt;0.005,EDATE('Loan Details'!$C$8,A268-1),"")</f>
        <v/>
      </c>
      <c r="C268" s="63" t="n">
        <f aca="false">H267</f>
        <v>0</v>
      </c>
      <c r="D268" s="64" t="n">
        <f aca="false">IF(C268&gt;0.005,MIN(IF(G267&gt;0,ROUND(PMT('Loan Details'!$C$17,MAX(1,'Loan Details'!$C$16-A268+1),-C268),0),D267),ROUND(C268*(1+'Loan Details'!$C$17),2)),0)</f>
        <v>0</v>
      </c>
      <c r="E268" s="63" t="n">
        <f aca="false">IF(C268&gt;0.005,ROUND(C268*'Loan Details'!$C$17,2),0)</f>
        <v>0</v>
      </c>
      <c r="F268" s="63" t="n">
        <f aca="false">D268-E268</f>
        <v>0</v>
      </c>
      <c r="G268" s="65" t="n">
        <f aca="false">IF(C268&gt;0.005,MIN(MAX(0,C268-F268),SUMIF(Prepayments!$D$5:$D$34,A268,Prepayments!$C$5:$C$34)+IF(AND('Loan Details'!$C$9&gt;0,MONTH(B268)='Loan Details'!$C$19,K268&gt;='Loan Details'!$C$11),'Loan Details'!$C$9,0)+'Loan Details'!$C$12),0)</f>
        <v>0</v>
      </c>
      <c r="H268" s="63" t="n">
        <f aca="false">MAX(0,ROUND(C268-F268-G268,2))</f>
        <v>0</v>
      </c>
      <c r="I268" s="66" t="n">
        <f aca="false">SUM($E$7:E268)</f>
        <v>2857118.13</v>
      </c>
      <c r="J268" s="67" t="n">
        <f aca="false">1-H268/'Loan Details'!$C$5</f>
        <v>1</v>
      </c>
      <c r="K268" s="61" t="n">
        <f aca="false">INT((A268-1)/12)+1</f>
        <v>22</v>
      </c>
    </row>
    <row r="269" customFormat="false" ht="15" hidden="false" customHeight="false" outlineLevel="0" collapsed="false">
      <c r="A269" s="61" t="n">
        <v>263</v>
      </c>
      <c r="B269" s="62" t="str">
        <f aca="false">IF(C269&gt;0.005,EDATE('Loan Details'!$C$8,A269-1),"")</f>
        <v/>
      </c>
      <c r="C269" s="63" t="n">
        <f aca="false">H268</f>
        <v>0</v>
      </c>
      <c r="D269" s="64" t="n">
        <f aca="false">IF(C269&gt;0.005,MIN(IF(G268&gt;0,ROUND(PMT('Loan Details'!$C$17,MAX(1,'Loan Details'!$C$16-A269+1),-C269),0),D268),ROUND(C269*(1+'Loan Details'!$C$17),2)),0)</f>
        <v>0</v>
      </c>
      <c r="E269" s="63" t="n">
        <f aca="false">IF(C269&gt;0.005,ROUND(C269*'Loan Details'!$C$17,2),0)</f>
        <v>0</v>
      </c>
      <c r="F269" s="63" t="n">
        <f aca="false">D269-E269</f>
        <v>0</v>
      </c>
      <c r="G269" s="65" t="n">
        <f aca="false">IF(C269&gt;0.005,MIN(MAX(0,C269-F269),SUMIF(Prepayments!$D$5:$D$34,A269,Prepayments!$C$5:$C$34)+IF(AND('Loan Details'!$C$9&gt;0,MONTH(B269)='Loan Details'!$C$19,K269&gt;='Loan Details'!$C$11),'Loan Details'!$C$9,0)+'Loan Details'!$C$12),0)</f>
        <v>0</v>
      </c>
      <c r="H269" s="63" t="n">
        <f aca="false">MAX(0,ROUND(C269-F269-G269,2))</f>
        <v>0</v>
      </c>
      <c r="I269" s="66" t="n">
        <f aca="false">SUM($E$7:E269)</f>
        <v>2857118.13</v>
      </c>
      <c r="J269" s="67" t="n">
        <f aca="false">1-H269/'Loan Details'!$C$5</f>
        <v>1</v>
      </c>
      <c r="K269" s="61" t="n">
        <f aca="false">INT((A269-1)/12)+1</f>
        <v>22</v>
      </c>
    </row>
    <row r="270" customFormat="false" ht="15" hidden="false" customHeight="false" outlineLevel="0" collapsed="false">
      <c r="A270" s="61" t="n">
        <v>264</v>
      </c>
      <c r="B270" s="62" t="str">
        <f aca="false">IF(C270&gt;0.005,EDATE('Loan Details'!$C$8,A270-1),"")</f>
        <v/>
      </c>
      <c r="C270" s="63" t="n">
        <f aca="false">H269</f>
        <v>0</v>
      </c>
      <c r="D270" s="64" t="n">
        <f aca="false">IF(C270&gt;0.005,MIN(IF(G269&gt;0,ROUND(PMT('Loan Details'!$C$17,MAX(1,'Loan Details'!$C$16-A270+1),-C270),0),D269),ROUND(C270*(1+'Loan Details'!$C$17),2)),0)</f>
        <v>0</v>
      </c>
      <c r="E270" s="63" t="n">
        <f aca="false">IF(C270&gt;0.005,ROUND(C270*'Loan Details'!$C$17,2),0)</f>
        <v>0</v>
      </c>
      <c r="F270" s="63" t="n">
        <f aca="false">D270-E270</f>
        <v>0</v>
      </c>
      <c r="G270" s="65" t="n">
        <f aca="false">IF(C270&gt;0.005,MIN(MAX(0,C270-F270),SUMIF(Prepayments!$D$5:$D$34,A270,Prepayments!$C$5:$C$34)+IF(AND('Loan Details'!$C$9&gt;0,MONTH(B270)='Loan Details'!$C$19,K270&gt;='Loan Details'!$C$11),'Loan Details'!$C$9,0)+'Loan Details'!$C$12),0)</f>
        <v>0</v>
      </c>
      <c r="H270" s="63" t="n">
        <f aca="false">MAX(0,ROUND(C270-F270-G270,2))</f>
        <v>0</v>
      </c>
      <c r="I270" s="66" t="n">
        <f aca="false">SUM($E$7:E270)</f>
        <v>2857118.13</v>
      </c>
      <c r="J270" s="67" t="n">
        <f aca="false">1-H270/'Loan Details'!$C$5</f>
        <v>1</v>
      </c>
      <c r="K270" s="61" t="n">
        <f aca="false">INT((A270-1)/12)+1</f>
        <v>22</v>
      </c>
    </row>
    <row r="271" customFormat="false" ht="15" hidden="false" customHeight="false" outlineLevel="0" collapsed="false">
      <c r="A271" s="61" t="n">
        <v>265</v>
      </c>
      <c r="B271" s="62" t="str">
        <f aca="false">IF(C271&gt;0.005,EDATE('Loan Details'!$C$8,A271-1),"")</f>
        <v/>
      </c>
      <c r="C271" s="63" t="n">
        <f aca="false">H270</f>
        <v>0</v>
      </c>
      <c r="D271" s="64" t="n">
        <f aca="false">IF(C271&gt;0.005,MIN(IF(G270&gt;0,ROUND(PMT('Loan Details'!$C$17,MAX(1,'Loan Details'!$C$16-A271+1),-C271),0),D270),ROUND(C271*(1+'Loan Details'!$C$17),2)),0)</f>
        <v>0</v>
      </c>
      <c r="E271" s="63" t="n">
        <f aca="false">IF(C271&gt;0.005,ROUND(C271*'Loan Details'!$C$17,2),0)</f>
        <v>0</v>
      </c>
      <c r="F271" s="63" t="n">
        <f aca="false">D271-E271</f>
        <v>0</v>
      </c>
      <c r="G271" s="65" t="n">
        <f aca="false">IF(C271&gt;0.005,MIN(MAX(0,C271-F271),SUMIF(Prepayments!$D$5:$D$34,A271,Prepayments!$C$5:$C$34)+IF(AND('Loan Details'!$C$9&gt;0,MONTH(B271)='Loan Details'!$C$19,K271&gt;='Loan Details'!$C$11),'Loan Details'!$C$9,0)+'Loan Details'!$C$12),0)</f>
        <v>0</v>
      </c>
      <c r="H271" s="63" t="n">
        <f aca="false">MAX(0,ROUND(C271-F271-G271,2))</f>
        <v>0</v>
      </c>
      <c r="I271" s="66" t="n">
        <f aca="false">SUM($E$7:E271)</f>
        <v>2857118.13</v>
      </c>
      <c r="J271" s="67" t="n">
        <f aca="false">1-H271/'Loan Details'!$C$5</f>
        <v>1</v>
      </c>
      <c r="K271" s="61" t="n">
        <f aca="false">INT((A271-1)/12)+1</f>
        <v>23</v>
      </c>
    </row>
    <row r="272" customFormat="false" ht="15" hidden="false" customHeight="false" outlineLevel="0" collapsed="false">
      <c r="A272" s="61" t="n">
        <v>266</v>
      </c>
      <c r="B272" s="62" t="str">
        <f aca="false">IF(C272&gt;0.005,EDATE('Loan Details'!$C$8,A272-1),"")</f>
        <v/>
      </c>
      <c r="C272" s="63" t="n">
        <f aca="false">H271</f>
        <v>0</v>
      </c>
      <c r="D272" s="64" t="n">
        <f aca="false">IF(C272&gt;0.005,MIN(IF(G271&gt;0,ROUND(PMT('Loan Details'!$C$17,MAX(1,'Loan Details'!$C$16-A272+1),-C272),0),D271),ROUND(C272*(1+'Loan Details'!$C$17),2)),0)</f>
        <v>0</v>
      </c>
      <c r="E272" s="63" t="n">
        <f aca="false">IF(C272&gt;0.005,ROUND(C272*'Loan Details'!$C$17,2),0)</f>
        <v>0</v>
      </c>
      <c r="F272" s="63" t="n">
        <f aca="false">D272-E272</f>
        <v>0</v>
      </c>
      <c r="G272" s="65" t="n">
        <f aca="false">IF(C272&gt;0.005,MIN(MAX(0,C272-F272),SUMIF(Prepayments!$D$5:$D$34,A272,Prepayments!$C$5:$C$34)+IF(AND('Loan Details'!$C$9&gt;0,MONTH(B272)='Loan Details'!$C$19,K272&gt;='Loan Details'!$C$11),'Loan Details'!$C$9,0)+'Loan Details'!$C$12),0)</f>
        <v>0</v>
      </c>
      <c r="H272" s="63" t="n">
        <f aca="false">MAX(0,ROUND(C272-F272-G272,2))</f>
        <v>0</v>
      </c>
      <c r="I272" s="66" t="n">
        <f aca="false">SUM($E$7:E272)</f>
        <v>2857118.13</v>
      </c>
      <c r="J272" s="67" t="n">
        <f aca="false">1-H272/'Loan Details'!$C$5</f>
        <v>1</v>
      </c>
      <c r="K272" s="61" t="n">
        <f aca="false">INT((A272-1)/12)+1</f>
        <v>23</v>
      </c>
    </row>
    <row r="273" customFormat="false" ht="15" hidden="false" customHeight="false" outlineLevel="0" collapsed="false">
      <c r="A273" s="61" t="n">
        <v>267</v>
      </c>
      <c r="B273" s="62" t="str">
        <f aca="false">IF(C273&gt;0.005,EDATE('Loan Details'!$C$8,A273-1),"")</f>
        <v/>
      </c>
      <c r="C273" s="63" t="n">
        <f aca="false">H272</f>
        <v>0</v>
      </c>
      <c r="D273" s="64" t="n">
        <f aca="false">IF(C273&gt;0.005,MIN(IF(G272&gt;0,ROUND(PMT('Loan Details'!$C$17,MAX(1,'Loan Details'!$C$16-A273+1),-C273),0),D272),ROUND(C273*(1+'Loan Details'!$C$17),2)),0)</f>
        <v>0</v>
      </c>
      <c r="E273" s="63" t="n">
        <f aca="false">IF(C273&gt;0.005,ROUND(C273*'Loan Details'!$C$17,2),0)</f>
        <v>0</v>
      </c>
      <c r="F273" s="63" t="n">
        <f aca="false">D273-E273</f>
        <v>0</v>
      </c>
      <c r="G273" s="65" t="n">
        <f aca="false">IF(C273&gt;0.005,MIN(MAX(0,C273-F273),SUMIF(Prepayments!$D$5:$D$34,A273,Prepayments!$C$5:$C$34)+IF(AND('Loan Details'!$C$9&gt;0,MONTH(B273)='Loan Details'!$C$19,K273&gt;='Loan Details'!$C$11),'Loan Details'!$C$9,0)+'Loan Details'!$C$12),0)</f>
        <v>0</v>
      </c>
      <c r="H273" s="63" t="n">
        <f aca="false">MAX(0,ROUND(C273-F273-G273,2))</f>
        <v>0</v>
      </c>
      <c r="I273" s="66" t="n">
        <f aca="false">SUM($E$7:E273)</f>
        <v>2857118.13</v>
      </c>
      <c r="J273" s="67" t="n">
        <f aca="false">1-H273/'Loan Details'!$C$5</f>
        <v>1</v>
      </c>
      <c r="K273" s="61" t="n">
        <f aca="false">INT((A273-1)/12)+1</f>
        <v>23</v>
      </c>
    </row>
    <row r="274" customFormat="false" ht="15" hidden="false" customHeight="false" outlineLevel="0" collapsed="false">
      <c r="A274" s="61" t="n">
        <v>268</v>
      </c>
      <c r="B274" s="62" t="str">
        <f aca="false">IF(C274&gt;0.005,EDATE('Loan Details'!$C$8,A274-1),"")</f>
        <v/>
      </c>
      <c r="C274" s="63" t="n">
        <f aca="false">H273</f>
        <v>0</v>
      </c>
      <c r="D274" s="64" t="n">
        <f aca="false">IF(C274&gt;0.005,MIN(IF(G273&gt;0,ROUND(PMT('Loan Details'!$C$17,MAX(1,'Loan Details'!$C$16-A274+1),-C274),0),D273),ROUND(C274*(1+'Loan Details'!$C$17),2)),0)</f>
        <v>0</v>
      </c>
      <c r="E274" s="63" t="n">
        <f aca="false">IF(C274&gt;0.005,ROUND(C274*'Loan Details'!$C$17,2),0)</f>
        <v>0</v>
      </c>
      <c r="F274" s="63" t="n">
        <f aca="false">D274-E274</f>
        <v>0</v>
      </c>
      <c r="G274" s="65" t="n">
        <f aca="false">IF(C274&gt;0.005,MIN(MAX(0,C274-F274),SUMIF(Prepayments!$D$5:$D$34,A274,Prepayments!$C$5:$C$34)+IF(AND('Loan Details'!$C$9&gt;0,MONTH(B274)='Loan Details'!$C$19,K274&gt;='Loan Details'!$C$11),'Loan Details'!$C$9,0)+'Loan Details'!$C$12),0)</f>
        <v>0</v>
      </c>
      <c r="H274" s="63" t="n">
        <f aca="false">MAX(0,ROUND(C274-F274-G274,2))</f>
        <v>0</v>
      </c>
      <c r="I274" s="66" t="n">
        <f aca="false">SUM($E$7:E274)</f>
        <v>2857118.13</v>
      </c>
      <c r="J274" s="67" t="n">
        <f aca="false">1-H274/'Loan Details'!$C$5</f>
        <v>1</v>
      </c>
      <c r="K274" s="61" t="n">
        <f aca="false">INT((A274-1)/12)+1</f>
        <v>23</v>
      </c>
    </row>
    <row r="275" customFormat="false" ht="15" hidden="false" customHeight="false" outlineLevel="0" collapsed="false">
      <c r="A275" s="61" t="n">
        <v>269</v>
      </c>
      <c r="B275" s="62" t="str">
        <f aca="false">IF(C275&gt;0.005,EDATE('Loan Details'!$C$8,A275-1),"")</f>
        <v/>
      </c>
      <c r="C275" s="63" t="n">
        <f aca="false">H274</f>
        <v>0</v>
      </c>
      <c r="D275" s="64" t="n">
        <f aca="false">IF(C275&gt;0.005,MIN(IF(G274&gt;0,ROUND(PMT('Loan Details'!$C$17,MAX(1,'Loan Details'!$C$16-A275+1),-C275),0),D274),ROUND(C275*(1+'Loan Details'!$C$17),2)),0)</f>
        <v>0</v>
      </c>
      <c r="E275" s="63" t="n">
        <f aca="false">IF(C275&gt;0.005,ROUND(C275*'Loan Details'!$C$17,2),0)</f>
        <v>0</v>
      </c>
      <c r="F275" s="63" t="n">
        <f aca="false">D275-E275</f>
        <v>0</v>
      </c>
      <c r="G275" s="65" t="n">
        <f aca="false">IF(C275&gt;0.005,MIN(MAX(0,C275-F275),SUMIF(Prepayments!$D$5:$D$34,A275,Prepayments!$C$5:$C$34)+IF(AND('Loan Details'!$C$9&gt;0,MONTH(B275)='Loan Details'!$C$19,K275&gt;='Loan Details'!$C$11),'Loan Details'!$C$9,0)+'Loan Details'!$C$12),0)</f>
        <v>0</v>
      </c>
      <c r="H275" s="63" t="n">
        <f aca="false">MAX(0,ROUND(C275-F275-G275,2))</f>
        <v>0</v>
      </c>
      <c r="I275" s="66" t="n">
        <f aca="false">SUM($E$7:E275)</f>
        <v>2857118.13</v>
      </c>
      <c r="J275" s="67" t="n">
        <f aca="false">1-H275/'Loan Details'!$C$5</f>
        <v>1</v>
      </c>
      <c r="K275" s="61" t="n">
        <f aca="false">INT((A275-1)/12)+1</f>
        <v>23</v>
      </c>
    </row>
    <row r="276" customFormat="false" ht="15" hidden="false" customHeight="false" outlineLevel="0" collapsed="false">
      <c r="A276" s="61" t="n">
        <v>270</v>
      </c>
      <c r="B276" s="62" t="str">
        <f aca="false">IF(C276&gt;0.005,EDATE('Loan Details'!$C$8,A276-1),"")</f>
        <v/>
      </c>
      <c r="C276" s="63" t="n">
        <f aca="false">H275</f>
        <v>0</v>
      </c>
      <c r="D276" s="64" t="n">
        <f aca="false">IF(C276&gt;0.005,MIN(IF(G275&gt;0,ROUND(PMT('Loan Details'!$C$17,MAX(1,'Loan Details'!$C$16-A276+1),-C276),0),D275),ROUND(C276*(1+'Loan Details'!$C$17),2)),0)</f>
        <v>0</v>
      </c>
      <c r="E276" s="63" t="n">
        <f aca="false">IF(C276&gt;0.005,ROUND(C276*'Loan Details'!$C$17,2),0)</f>
        <v>0</v>
      </c>
      <c r="F276" s="63" t="n">
        <f aca="false">D276-E276</f>
        <v>0</v>
      </c>
      <c r="G276" s="65" t="n">
        <f aca="false">IF(C276&gt;0.005,MIN(MAX(0,C276-F276),SUMIF(Prepayments!$D$5:$D$34,A276,Prepayments!$C$5:$C$34)+IF(AND('Loan Details'!$C$9&gt;0,MONTH(B276)='Loan Details'!$C$19,K276&gt;='Loan Details'!$C$11),'Loan Details'!$C$9,0)+'Loan Details'!$C$12),0)</f>
        <v>0</v>
      </c>
      <c r="H276" s="63" t="n">
        <f aca="false">MAX(0,ROUND(C276-F276-G276,2))</f>
        <v>0</v>
      </c>
      <c r="I276" s="66" t="n">
        <f aca="false">SUM($E$7:E276)</f>
        <v>2857118.13</v>
      </c>
      <c r="J276" s="67" t="n">
        <f aca="false">1-H276/'Loan Details'!$C$5</f>
        <v>1</v>
      </c>
      <c r="K276" s="61" t="n">
        <f aca="false">INT((A276-1)/12)+1</f>
        <v>23</v>
      </c>
    </row>
    <row r="277" customFormat="false" ht="15" hidden="false" customHeight="false" outlineLevel="0" collapsed="false">
      <c r="A277" s="61" t="n">
        <v>271</v>
      </c>
      <c r="B277" s="62" t="str">
        <f aca="false">IF(C277&gt;0.005,EDATE('Loan Details'!$C$8,A277-1),"")</f>
        <v/>
      </c>
      <c r="C277" s="63" t="n">
        <f aca="false">H276</f>
        <v>0</v>
      </c>
      <c r="D277" s="64" t="n">
        <f aca="false">IF(C277&gt;0.005,MIN(IF(G276&gt;0,ROUND(PMT('Loan Details'!$C$17,MAX(1,'Loan Details'!$C$16-A277+1),-C277),0),D276),ROUND(C277*(1+'Loan Details'!$C$17),2)),0)</f>
        <v>0</v>
      </c>
      <c r="E277" s="63" t="n">
        <f aca="false">IF(C277&gt;0.005,ROUND(C277*'Loan Details'!$C$17,2),0)</f>
        <v>0</v>
      </c>
      <c r="F277" s="63" t="n">
        <f aca="false">D277-E277</f>
        <v>0</v>
      </c>
      <c r="G277" s="65" t="n">
        <f aca="false">IF(C277&gt;0.005,MIN(MAX(0,C277-F277),SUMIF(Prepayments!$D$5:$D$34,A277,Prepayments!$C$5:$C$34)+IF(AND('Loan Details'!$C$9&gt;0,MONTH(B277)='Loan Details'!$C$19,K277&gt;='Loan Details'!$C$11),'Loan Details'!$C$9,0)+'Loan Details'!$C$12),0)</f>
        <v>0</v>
      </c>
      <c r="H277" s="63" t="n">
        <f aca="false">MAX(0,ROUND(C277-F277-G277,2))</f>
        <v>0</v>
      </c>
      <c r="I277" s="66" t="n">
        <f aca="false">SUM($E$7:E277)</f>
        <v>2857118.13</v>
      </c>
      <c r="J277" s="67" t="n">
        <f aca="false">1-H277/'Loan Details'!$C$5</f>
        <v>1</v>
      </c>
      <c r="K277" s="61" t="n">
        <f aca="false">INT((A277-1)/12)+1</f>
        <v>23</v>
      </c>
    </row>
    <row r="278" customFormat="false" ht="15" hidden="false" customHeight="false" outlineLevel="0" collapsed="false">
      <c r="A278" s="61" t="n">
        <v>272</v>
      </c>
      <c r="B278" s="62" t="str">
        <f aca="false">IF(C278&gt;0.005,EDATE('Loan Details'!$C$8,A278-1),"")</f>
        <v/>
      </c>
      <c r="C278" s="63" t="n">
        <f aca="false">H277</f>
        <v>0</v>
      </c>
      <c r="D278" s="64" t="n">
        <f aca="false">IF(C278&gt;0.005,MIN(IF(G277&gt;0,ROUND(PMT('Loan Details'!$C$17,MAX(1,'Loan Details'!$C$16-A278+1),-C278),0),D277),ROUND(C278*(1+'Loan Details'!$C$17),2)),0)</f>
        <v>0</v>
      </c>
      <c r="E278" s="63" t="n">
        <f aca="false">IF(C278&gt;0.005,ROUND(C278*'Loan Details'!$C$17,2),0)</f>
        <v>0</v>
      </c>
      <c r="F278" s="63" t="n">
        <f aca="false">D278-E278</f>
        <v>0</v>
      </c>
      <c r="G278" s="65" t="n">
        <f aca="false">IF(C278&gt;0.005,MIN(MAX(0,C278-F278),SUMIF(Prepayments!$D$5:$D$34,A278,Prepayments!$C$5:$C$34)+IF(AND('Loan Details'!$C$9&gt;0,MONTH(B278)='Loan Details'!$C$19,K278&gt;='Loan Details'!$C$11),'Loan Details'!$C$9,0)+'Loan Details'!$C$12),0)</f>
        <v>0</v>
      </c>
      <c r="H278" s="63" t="n">
        <f aca="false">MAX(0,ROUND(C278-F278-G278,2))</f>
        <v>0</v>
      </c>
      <c r="I278" s="66" t="n">
        <f aca="false">SUM($E$7:E278)</f>
        <v>2857118.13</v>
      </c>
      <c r="J278" s="67" t="n">
        <f aca="false">1-H278/'Loan Details'!$C$5</f>
        <v>1</v>
      </c>
      <c r="K278" s="61" t="n">
        <f aca="false">INT((A278-1)/12)+1</f>
        <v>23</v>
      </c>
    </row>
    <row r="279" customFormat="false" ht="15" hidden="false" customHeight="false" outlineLevel="0" collapsed="false">
      <c r="A279" s="61" t="n">
        <v>273</v>
      </c>
      <c r="B279" s="62" t="str">
        <f aca="false">IF(C279&gt;0.005,EDATE('Loan Details'!$C$8,A279-1),"")</f>
        <v/>
      </c>
      <c r="C279" s="63" t="n">
        <f aca="false">H278</f>
        <v>0</v>
      </c>
      <c r="D279" s="64" t="n">
        <f aca="false">IF(C279&gt;0.005,MIN(IF(G278&gt;0,ROUND(PMT('Loan Details'!$C$17,MAX(1,'Loan Details'!$C$16-A279+1),-C279),0),D278),ROUND(C279*(1+'Loan Details'!$C$17),2)),0)</f>
        <v>0</v>
      </c>
      <c r="E279" s="63" t="n">
        <f aca="false">IF(C279&gt;0.005,ROUND(C279*'Loan Details'!$C$17,2),0)</f>
        <v>0</v>
      </c>
      <c r="F279" s="63" t="n">
        <f aca="false">D279-E279</f>
        <v>0</v>
      </c>
      <c r="G279" s="65" t="n">
        <f aca="false">IF(C279&gt;0.005,MIN(MAX(0,C279-F279),SUMIF(Prepayments!$D$5:$D$34,A279,Prepayments!$C$5:$C$34)+IF(AND('Loan Details'!$C$9&gt;0,MONTH(B279)='Loan Details'!$C$19,K279&gt;='Loan Details'!$C$11),'Loan Details'!$C$9,0)+'Loan Details'!$C$12),0)</f>
        <v>0</v>
      </c>
      <c r="H279" s="63" t="n">
        <f aca="false">MAX(0,ROUND(C279-F279-G279,2))</f>
        <v>0</v>
      </c>
      <c r="I279" s="66" t="n">
        <f aca="false">SUM($E$7:E279)</f>
        <v>2857118.13</v>
      </c>
      <c r="J279" s="67" t="n">
        <f aca="false">1-H279/'Loan Details'!$C$5</f>
        <v>1</v>
      </c>
      <c r="K279" s="61" t="n">
        <f aca="false">INT((A279-1)/12)+1</f>
        <v>23</v>
      </c>
    </row>
    <row r="280" customFormat="false" ht="15" hidden="false" customHeight="false" outlineLevel="0" collapsed="false">
      <c r="A280" s="61" t="n">
        <v>274</v>
      </c>
      <c r="B280" s="62" t="str">
        <f aca="false">IF(C280&gt;0.005,EDATE('Loan Details'!$C$8,A280-1),"")</f>
        <v/>
      </c>
      <c r="C280" s="63" t="n">
        <f aca="false">H279</f>
        <v>0</v>
      </c>
      <c r="D280" s="64" t="n">
        <f aca="false">IF(C280&gt;0.005,MIN(IF(G279&gt;0,ROUND(PMT('Loan Details'!$C$17,MAX(1,'Loan Details'!$C$16-A280+1),-C280),0),D279),ROUND(C280*(1+'Loan Details'!$C$17),2)),0)</f>
        <v>0</v>
      </c>
      <c r="E280" s="63" t="n">
        <f aca="false">IF(C280&gt;0.005,ROUND(C280*'Loan Details'!$C$17,2),0)</f>
        <v>0</v>
      </c>
      <c r="F280" s="63" t="n">
        <f aca="false">D280-E280</f>
        <v>0</v>
      </c>
      <c r="G280" s="65" t="n">
        <f aca="false">IF(C280&gt;0.005,MIN(MAX(0,C280-F280),SUMIF(Prepayments!$D$5:$D$34,A280,Prepayments!$C$5:$C$34)+IF(AND('Loan Details'!$C$9&gt;0,MONTH(B280)='Loan Details'!$C$19,K280&gt;='Loan Details'!$C$11),'Loan Details'!$C$9,0)+'Loan Details'!$C$12),0)</f>
        <v>0</v>
      </c>
      <c r="H280" s="63" t="n">
        <f aca="false">MAX(0,ROUND(C280-F280-G280,2))</f>
        <v>0</v>
      </c>
      <c r="I280" s="66" t="n">
        <f aca="false">SUM($E$7:E280)</f>
        <v>2857118.13</v>
      </c>
      <c r="J280" s="67" t="n">
        <f aca="false">1-H280/'Loan Details'!$C$5</f>
        <v>1</v>
      </c>
      <c r="K280" s="61" t="n">
        <f aca="false">INT((A280-1)/12)+1</f>
        <v>23</v>
      </c>
    </row>
    <row r="281" customFormat="false" ht="15" hidden="false" customHeight="false" outlineLevel="0" collapsed="false">
      <c r="A281" s="61" t="n">
        <v>275</v>
      </c>
      <c r="B281" s="62" t="str">
        <f aca="false">IF(C281&gt;0.005,EDATE('Loan Details'!$C$8,A281-1),"")</f>
        <v/>
      </c>
      <c r="C281" s="63" t="n">
        <f aca="false">H280</f>
        <v>0</v>
      </c>
      <c r="D281" s="64" t="n">
        <f aca="false">IF(C281&gt;0.005,MIN(IF(G280&gt;0,ROUND(PMT('Loan Details'!$C$17,MAX(1,'Loan Details'!$C$16-A281+1),-C281),0),D280),ROUND(C281*(1+'Loan Details'!$C$17),2)),0)</f>
        <v>0</v>
      </c>
      <c r="E281" s="63" t="n">
        <f aca="false">IF(C281&gt;0.005,ROUND(C281*'Loan Details'!$C$17,2),0)</f>
        <v>0</v>
      </c>
      <c r="F281" s="63" t="n">
        <f aca="false">D281-E281</f>
        <v>0</v>
      </c>
      <c r="G281" s="65" t="n">
        <f aca="false">IF(C281&gt;0.005,MIN(MAX(0,C281-F281),SUMIF(Prepayments!$D$5:$D$34,A281,Prepayments!$C$5:$C$34)+IF(AND('Loan Details'!$C$9&gt;0,MONTH(B281)='Loan Details'!$C$19,K281&gt;='Loan Details'!$C$11),'Loan Details'!$C$9,0)+'Loan Details'!$C$12),0)</f>
        <v>0</v>
      </c>
      <c r="H281" s="63" t="n">
        <f aca="false">MAX(0,ROUND(C281-F281-G281,2))</f>
        <v>0</v>
      </c>
      <c r="I281" s="66" t="n">
        <f aca="false">SUM($E$7:E281)</f>
        <v>2857118.13</v>
      </c>
      <c r="J281" s="67" t="n">
        <f aca="false">1-H281/'Loan Details'!$C$5</f>
        <v>1</v>
      </c>
      <c r="K281" s="61" t="n">
        <f aca="false">INT((A281-1)/12)+1</f>
        <v>23</v>
      </c>
    </row>
    <row r="282" customFormat="false" ht="15" hidden="false" customHeight="false" outlineLevel="0" collapsed="false">
      <c r="A282" s="61" t="n">
        <v>276</v>
      </c>
      <c r="B282" s="62" t="str">
        <f aca="false">IF(C282&gt;0.005,EDATE('Loan Details'!$C$8,A282-1),"")</f>
        <v/>
      </c>
      <c r="C282" s="63" t="n">
        <f aca="false">H281</f>
        <v>0</v>
      </c>
      <c r="D282" s="64" t="n">
        <f aca="false">IF(C282&gt;0.005,MIN(IF(G281&gt;0,ROUND(PMT('Loan Details'!$C$17,MAX(1,'Loan Details'!$C$16-A282+1),-C282),0),D281),ROUND(C282*(1+'Loan Details'!$C$17),2)),0)</f>
        <v>0</v>
      </c>
      <c r="E282" s="63" t="n">
        <f aca="false">IF(C282&gt;0.005,ROUND(C282*'Loan Details'!$C$17,2),0)</f>
        <v>0</v>
      </c>
      <c r="F282" s="63" t="n">
        <f aca="false">D282-E282</f>
        <v>0</v>
      </c>
      <c r="G282" s="65" t="n">
        <f aca="false">IF(C282&gt;0.005,MIN(MAX(0,C282-F282),SUMIF(Prepayments!$D$5:$D$34,A282,Prepayments!$C$5:$C$34)+IF(AND('Loan Details'!$C$9&gt;0,MONTH(B282)='Loan Details'!$C$19,K282&gt;='Loan Details'!$C$11),'Loan Details'!$C$9,0)+'Loan Details'!$C$12),0)</f>
        <v>0</v>
      </c>
      <c r="H282" s="63" t="n">
        <f aca="false">MAX(0,ROUND(C282-F282-G282,2))</f>
        <v>0</v>
      </c>
      <c r="I282" s="66" t="n">
        <f aca="false">SUM($E$7:E282)</f>
        <v>2857118.13</v>
      </c>
      <c r="J282" s="67" t="n">
        <f aca="false">1-H282/'Loan Details'!$C$5</f>
        <v>1</v>
      </c>
      <c r="K282" s="61" t="n">
        <f aca="false">INT((A282-1)/12)+1</f>
        <v>23</v>
      </c>
    </row>
    <row r="283" customFormat="false" ht="15" hidden="false" customHeight="false" outlineLevel="0" collapsed="false">
      <c r="A283" s="61" t="n">
        <v>277</v>
      </c>
      <c r="B283" s="62" t="str">
        <f aca="false">IF(C283&gt;0.005,EDATE('Loan Details'!$C$8,A283-1),"")</f>
        <v/>
      </c>
      <c r="C283" s="63" t="n">
        <f aca="false">H282</f>
        <v>0</v>
      </c>
      <c r="D283" s="64" t="n">
        <f aca="false">IF(C283&gt;0.005,MIN(IF(G282&gt;0,ROUND(PMT('Loan Details'!$C$17,MAX(1,'Loan Details'!$C$16-A283+1),-C283),0),D282),ROUND(C283*(1+'Loan Details'!$C$17),2)),0)</f>
        <v>0</v>
      </c>
      <c r="E283" s="63" t="n">
        <f aca="false">IF(C283&gt;0.005,ROUND(C283*'Loan Details'!$C$17,2),0)</f>
        <v>0</v>
      </c>
      <c r="F283" s="63" t="n">
        <f aca="false">D283-E283</f>
        <v>0</v>
      </c>
      <c r="G283" s="65" t="n">
        <f aca="false">IF(C283&gt;0.005,MIN(MAX(0,C283-F283),SUMIF(Prepayments!$D$5:$D$34,A283,Prepayments!$C$5:$C$34)+IF(AND('Loan Details'!$C$9&gt;0,MONTH(B283)='Loan Details'!$C$19,K283&gt;='Loan Details'!$C$11),'Loan Details'!$C$9,0)+'Loan Details'!$C$12),0)</f>
        <v>0</v>
      </c>
      <c r="H283" s="63" t="n">
        <f aca="false">MAX(0,ROUND(C283-F283-G283,2))</f>
        <v>0</v>
      </c>
      <c r="I283" s="66" t="n">
        <f aca="false">SUM($E$7:E283)</f>
        <v>2857118.13</v>
      </c>
      <c r="J283" s="67" t="n">
        <f aca="false">1-H283/'Loan Details'!$C$5</f>
        <v>1</v>
      </c>
      <c r="K283" s="61" t="n">
        <f aca="false">INT((A283-1)/12)+1</f>
        <v>24</v>
      </c>
    </row>
    <row r="284" customFormat="false" ht="15" hidden="false" customHeight="false" outlineLevel="0" collapsed="false">
      <c r="A284" s="61" t="n">
        <v>278</v>
      </c>
      <c r="B284" s="62" t="str">
        <f aca="false">IF(C284&gt;0.005,EDATE('Loan Details'!$C$8,A284-1),"")</f>
        <v/>
      </c>
      <c r="C284" s="63" t="n">
        <f aca="false">H283</f>
        <v>0</v>
      </c>
      <c r="D284" s="64" t="n">
        <f aca="false">IF(C284&gt;0.005,MIN(IF(G283&gt;0,ROUND(PMT('Loan Details'!$C$17,MAX(1,'Loan Details'!$C$16-A284+1),-C284),0),D283),ROUND(C284*(1+'Loan Details'!$C$17),2)),0)</f>
        <v>0</v>
      </c>
      <c r="E284" s="63" t="n">
        <f aca="false">IF(C284&gt;0.005,ROUND(C284*'Loan Details'!$C$17,2),0)</f>
        <v>0</v>
      </c>
      <c r="F284" s="63" t="n">
        <f aca="false">D284-E284</f>
        <v>0</v>
      </c>
      <c r="G284" s="65" t="n">
        <f aca="false">IF(C284&gt;0.005,MIN(MAX(0,C284-F284),SUMIF(Prepayments!$D$5:$D$34,A284,Prepayments!$C$5:$C$34)+IF(AND('Loan Details'!$C$9&gt;0,MONTH(B284)='Loan Details'!$C$19,K284&gt;='Loan Details'!$C$11),'Loan Details'!$C$9,0)+'Loan Details'!$C$12),0)</f>
        <v>0</v>
      </c>
      <c r="H284" s="63" t="n">
        <f aca="false">MAX(0,ROUND(C284-F284-G284,2))</f>
        <v>0</v>
      </c>
      <c r="I284" s="66" t="n">
        <f aca="false">SUM($E$7:E284)</f>
        <v>2857118.13</v>
      </c>
      <c r="J284" s="67" t="n">
        <f aca="false">1-H284/'Loan Details'!$C$5</f>
        <v>1</v>
      </c>
      <c r="K284" s="61" t="n">
        <f aca="false">INT((A284-1)/12)+1</f>
        <v>24</v>
      </c>
    </row>
    <row r="285" customFormat="false" ht="15" hidden="false" customHeight="false" outlineLevel="0" collapsed="false">
      <c r="A285" s="61" t="n">
        <v>279</v>
      </c>
      <c r="B285" s="62" t="str">
        <f aca="false">IF(C285&gt;0.005,EDATE('Loan Details'!$C$8,A285-1),"")</f>
        <v/>
      </c>
      <c r="C285" s="63" t="n">
        <f aca="false">H284</f>
        <v>0</v>
      </c>
      <c r="D285" s="64" t="n">
        <f aca="false">IF(C285&gt;0.005,MIN(IF(G284&gt;0,ROUND(PMT('Loan Details'!$C$17,MAX(1,'Loan Details'!$C$16-A285+1),-C285),0),D284),ROUND(C285*(1+'Loan Details'!$C$17),2)),0)</f>
        <v>0</v>
      </c>
      <c r="E285" s="63" t="n">
        <f aca="false">IF(C285&gt;0.005,ROUND(C285*'Loan Details'!$C$17,2),0)</f>
        <v>0</v>
      </c>
      <c r="F285" s="63" t="n">
        <f aca="false">D285-E285</f>
        <v>0</v>
      </c>
      <c r="G285" s="65" t="n">
        <f aca="false">IF(C285&gt;0.005,MIN(MAX(0,C285-F285),SUMIF(Prepayments!$D$5:$D$34,A285,Prepayments!$C$5:$C$34)+IF(AND('Loan Details'!$C$9&gt;0,MONTH(B285)='Loan Details'!$C$19,K285&gt;='Loan Details'!$C$11),'Loan Details'!$C$9,0)+'Loan Details'!$C$12),0)</f>
        <v>0</v>
      </c>
      <c r="H285" s="63" t="n">
        <f aca="false">MAX(0,ROUND(C285-F285-G285,2))</f>
        <v>0</v>
      </c>
      <c r="I285" s="66" t="n">
        <f aca="false">SUM($E$7:E285)</f>
        <v>2857118.13</v>
      </c>
      <c r="J285" s="67" t="n">
        <f aca="false">1-H285/'Loan Details'!$C$5</f>
        <v>1</v>
      </c>
      <c r="K285" s="61" t="n">
        <f aca="false">INT((A285-1)/12)+1</f>
        <v>24</v>
      </c>
    </row>
    <row r="286" customFormat="false" ht="15" hidden="false" customHeight="false" outlineLevel="0" collapsed="false">
      <c r="A286" s="61" t="n">
        <v>280</v>
      </c>
      <c r="B286" s="62" t="str">
        <f aca="false">IF(C286&gt;0.005,EDATE('Loan Details'!$C$8,A286-1),"")</f>
        <v/>
      </c>
      <c r="C286" s="63" t="n">
        <f aca="false">H285</f>
        <v>0</v>
      </c>
      <c r="D286" s="64" t="n">
        <f aca="false">IF(C286&gt;0.005,MIN(IF(G285&gt;0,ROUND(PMT('Loan Details'!$C$17,MAX(1,'Loan Details'!$C$16-A286+1),-C286),0),D285),ROUND(C286*(1+'Loan Details'!$C$17),2)),0)</f>
        <v>0</v>
      </c>
      <c r="E286" s="63" t="n">
        <f aca="false">IF(C286&gt;0.005,ROUND(C286*'Loan Details'!$C$17,2),0)</f>
        <v>0</v>
      </c>
      <c r="F286" s="63" t="n">
        <f aca="false">D286-E286</f>
        <v>0</v>
      </c>
      <c r="G286" s="65" t="n">
        <f aca="false">IF(C286&gt;0.005,MIN(MAX(0,C286-F286),SUMIF(Prepayments!$D$5:$D$34,A286,Prepayments!$C$5:$C$34)+IF(AND('Loan Details'!$C$9&gt;0,MONTH(B286)='Loan Details'!$C$19,K286&gt;='Loan Details'!$C$11),'Loan Details'!$C$9,0)+'Loan Details'!$C$12),0)</f>
        <v>0</v>
      </c>
      <c r="H286" s="63" t="n">
        <f aca="false">MAX(0,ROUND(C286-F286-G286,2))</f>
        <v>0</v>
      </c>
      <c r="I286" s="66" t="n">
        <f aca="false">SUM($E$7:E286)</f>
        <v>2857118.13</v>
      </c>
      <c r="J286" s="67" t="n">
        <f aca="false">1-H286/'Loan Details'!$C$5</f>
        <v>1</v>
      </c>
      <c r="K286" s="61" t="n">
        <f aca="false">INT((A286-1)/12)+1</f>
        <v>24</v>
      </c>
    </row>
    <row r="287" customFormat="false" ht="15" hidden="false" customHeight="false" outlineLevel="0" collapsed="false">
      <c r="A287" s="61" t="n">
        <v>281</v>
      </c>
      <c r="B287" s="62" t="str">
        <f aca="false">IF(C287&gt;0.005,EDATE('Loan Details'!$C$8,A287-1),"")</f>
        <v/>
      </c>
      <c r="C287" s="63" t="n">
        <f aca="false">H286</f>
        <v>0</v>
      </c>
      <c r="D287" s="64" t="n">
        <f aca="false">IF(C287&gt;0.005,MIN(IF(G286&gt;0,ROUND(PMT('Loan Details'!$C$17,MAX(1,'Loan Details'!$C$16-A287+1),-C287),0),D286),ROUND(C287*(1+'Loan Details'!$C$17),2)),0)</f>
        <v>0</v>
      </c>
      <c r="E287" s="63" t="n">
        <f aca="false">IF(C287&gt;0.005,ROUND(C287*'Loan Details'!$C$17,2),0)</f>
        <v>0</v>
      </c>
      <c r="F287" s="63" t="n">
        <f aca="false">D287-E287</f>
        <v>0</v>
      </c>
      <c r="G287" s="65" t="n">
        <f aca="false">IF(C287&gt;0.005,MIN(MAX(0,C287-F287),SUMIF(Prepayments!$D$5:$D$34,A287,Prepayments!$C$5:$C$34)+IF(AND('Loan Details'!$C$9&gt;0,MONTH(B287)='Loan Details'!$C$19,K287&gt;='Loan Details'!$C$11),'Loan Details'!$C$9,0)+'Loan Details'!$C$12),0)</f>
        <v>0</v>
      </c>
      <c r="H287" s="63" t="n">
        <f aca="false">MAX(0,ROUND(C287-F287-G287,2))</f>
        <v>0</v>
      </c>
      <c r="I287" s="66" t="n">
        <f aca="false">SUM($E$7:E287)</f>
        <v>2857118.13</v>
      </c>
      <c r="J287" s="67" t="n">
        <f aca="false">1-H287/'Loan Details'!$C$5</f>
        <v>1</v>
      </c>
      <c r="K287" s="61" t="n">
        <f aca="false">INT((A287-1)/12)+1</f>
        <v>24</v>
      </c>
    </row>
    <row r="288" customFormat="false" ht="15" hidden="false" customHeight="false" outlineLevel="0" collapsed="false">
      <c r="A288" s="61" t="n">
        <v>282</v>
      </c>
      <c r="B288" s="62" t="str">
        <f aca="false">IF(C288&gt;0.005,EDATE('Loan Details'!$C$8,A288-1),"")</f>
        <v/>
      </c>
      <c r="C288" s="63" t="n">
        <f aca="false">H287</f>
        <v>0</v>
      </c>
      <c r="D288" s="64" t="n">
        <f aca="false">IF(C288&gt;0.005,MIN(IF(G287&gt;0,ROUND(PMT('Loan Details'!$C$17,MAX(1,'Loan Details'!$C$16-A288+1),-C288),0),D287),ROUND(C288*(1+'Loan Details'!$C$17),2)),0)</f>
        <v>0</v>
      </c>
      <c r="E288" s="63" t="n">
        <f aca="false">IF(C288&gt;0.005,ROUND(C288*'Loan Details'!$C$17,2),0)</f>
        <v>0</v>
      </c>
      <c r="F288" s="63" t="n">
        <f aca="false">D288-E288</f>
        <v>0</v>
      </c>
      <c r="G288" s="65" t="n">
        <f aca="false">IF(C288&gt;0.005,MIN(MAX(0,C288-F288),SUMIF(Prepayments!$D$5:$D$34,A288,Prepayments!$C$5:$C$34)+IF(AND('Loan Details'!$C$9&gt;0,MONTH(B288)='Loan Details'!$C$19,K288&gt;='Loan Details'!$C$11),'Loan Details'!$C$9,0)+'Loan Details'!$C$12),0)</f>
        <v>0</v>
      </c>
      <c r="H288" s="63" t="n">
        <f aca="false">MAX(0,ROUND(C288-F288-G288,2))</f>
        <v>0</v>
      </c>
      <c r="I288" s="66" t="n">
        <f aca="false">SUM($E$7:E288)</f>
        <v>2857118.13</v>
      </c>
      <c r="J288" s="67" t="n">
        <f aca="false">1-H288/'Loan Details'!$C$5</f>
        <v>1</v>
      </c>
      <c r="K288" s="61" t="n">
        <f aca="false">INT((A288-1)/12)+1</f>
        <v>24</v>
      </c>
    </row>
    <row r="289" customFormat="false" ht="15" hidden="false" customHeight="false" outlineLevel="0" collapsed="false">
      <c r="A289" s="61" t="n">
        <v>283</v>
      </c>
      <c r="B289" s="62" t="str">
        <f aca="false">IF(C289&gt;0.005,EDATE('Loan Details'!$C$8,A289-1),"")</f>
        <v/>
      </c>
      <c r="C289" s="63" t="n">
        <f aca="false">H288</f>
        <v>0</v>
      </c>
      <c r="D289" s="64" t="n">
        <f aca="false">IF(C289&gt;0.005,MIN(IF(G288&gt;0,ROUND(PMT('Loan Details'!$C$17,MAX(1,'Loan Details'!$C$16-A289+1),-C289),0),D288),ROUND(C289*(1+'Loan Details'!$C$17),2)),0)</f>
        <v>0</v>
      </c>
      <c r="E289" s="63" t="n">
        <f aca="false">IF(C289&gt;0.005,ROUND(C289*'Loan Details'!$C$17,2),0)</f>
        <v>0</v>
      </c>
      <c r="F289" s="63" t="n">
        <f aca="false">D289-E289</f>
        <v>0</v>
      </c>
      <c r="G289" s="65" t="n">
        <f aca="false">IF(C289&gt;0.005,MIN(MAX(0,C289-F289),SUMIF(Prepayments!$D$5:$D$34,A289,Prepayments!$C$5:$C$34)+IF(AND('Loan Details'!$C$9&gt;0,MONTH(B289)='Loan Details'!$C$19,K289&gt;='Loan Details'!$C$11),'Loan Details'!$C$9,0)+'Loan Details'!$C$12),0)</f>
        <v>0</v>
      </c>
      <c r="H289" s="63" t="n">
        <f aca="false">MAX(0,ROUND(C289-F289-G289,2))</f>
        <v>0</v>
      </c>
      <c r="I289" s="66" t="n">
        <f aca="false">SUM($E$7:E289)</f>
        <v>2857118.13</v>
      </c>
      <c r="J289" s="67" t="n">
        <f aca="false">1-H289/'Loan Details'!$C$5</f>
        <v>1</v>
      </c>
      <c r="K289" s="61" t="n">
        <f aca="false">INT((A289-1)/12)+1</f>
        <v>24</v>
      </c>
    </row>
    <row r="290" customFormat="false" ht="15" hidden="false" customHeight="false" outlineLevel="0" collapsed="false">
      <c r="A290" s="61" t="n">
        <v>284</v>
      </c>
      <c r="B290" s="62" t="str">
        <f aca="false">IF(C290&gt;0.005,EDATE('Loan Details'!$C$8,A290-1),"")</f>
        <v/>
      </c>
      <c r="C290" s="63" t="n">
        <f aca="false">H289</f>
        <v>0</v>
      </c>
      <c r="D290" s="64" t="n">
        <f aca="false">IF(C290&gt;0.005,MIN(IF(G289&gt;0,ROUND(PMT('Loan Details'!$C$17,MAX(1,'Loan Details'!$C$16-A290+1),-C290),0),D289),ROUND(C290*(1+'Loan Details'!$C$17),2)),0)</f>
        <v>0</v>
      </c>
      <c r="E290" s="63" t="n">
        <f aca="false">IF(C290&gt;0.005,ROUND(C290*'Loan Details'!$C$17,2),0)</f>
        <v>0</v>
      </c>
      <c r="F290" s="63" t="n">
        <f aca="false">D290-E290</f>
        <v>0</v>
      </c>
      <c r="G290" s="65" t="n">
        <f aca="false">IF(C290&gt;0.005,MIN(MAX(0,C290-F290),SUMIF(Prepayments!$D$5:$D$34,A290,Prepayments!$C$5:$C$34)+IF(AND('Loan Details'!$C$9&gt;0,MONTH(B290)='Loan Details'!$C$19,K290&gt;='Loan Details'!$C$11),'Loan Details'!$C$9,0)+'Loan Details'!$C$12),0)</f>
        <v>0</v>
      </c>
      <c r="H290" s="63" t="n">
        <f aca="false">MAX(0,ROUND(C290-F290-G290,2))</f>
        <v>0</v>
      </c>
      <c r="I290" s="66" t="n">
        <f aca="false">SUM($E$7:E290)</f>
        <v>2857118.13</v>
      </c>
      <c r="J290" s="67" t="n">
        <f aca="false">1-H290/'Loan Details'!$C$5</f>
        <v>1</v>
      </c>
      <c r="K290" s="61" t="n">
        <f aca="false">INT((A290-1)/12)+1</f>
        <v>24</v>
      </c>
    </row>
    <row r="291" customFormat="false" ht="15" hidden="false" customHeight="false" outlineLevel="0" collapsed="false">
      <c r="A291" s="61" t="n">
        <v>285</v>
      </c>
      <c r="B291" s="62" t="str">
        <f aca="false">IF(C291&gt;0.005,EDATE('Loan Details'!$C$8,A291-1),"")</f>
        <v/>
      </c>
      <c r="C291" s="63" t="n">
        <f aca="false">H290</f>
        <v>0</v>
      </c>
      <c r="D291" s="64" t="n">
        <f aca="false">IF(C291&gt;0.005,MIN(IF(G290&gt;0,ROUND(PMT('Loan Details'!$C$17,MAX(1,'Loan Details'!$C$16-A291+1),-C291),0),D290),ROUND(C291*(1+'Loan Details'!$C$17),2)),0)</f>
        <v>0</v>
      </c>
      <c r="E291" s="63" t="n">
        <f aca="false">IF(C291&gt;0.005,ROUND(C291*'Loan Details'!$C$17,2),0)</f>
        <v>0</v>
      </c>
      <c r="F291" s="63" t="n">
        <f aca="false">D291-E291</f>
        <v>0</v>
      </c>
      <c r="G291" s="65" t="n">
        <f aca="false">IF(C291&gt;0.005,MIN(MAX(0,C291-F291),SUMIF(Prepayments!$D$5:$D$34,A291,Prepayments!$C$5:$C$34)+IF(AND('Loan Details'!$C$9&gt;0,MONTH(B291)='Loan Details'!$C$19,K291&gt;='Loan Details'!$C$11),'Loan Details'!$C$9,0)+'Loan Details'!$C$12),0)</f>
        <v>0</v>
      </c>
      <c r="H291" s="63" t="n">
        <f aca="false">MAX(0,ROUND(C291-F291-G291,2))</f>
        <v>0</v>
      </c>
      <c r="I291" s="66" t="n">
        <f aca="false">SUM($E$7:E291)</f>
        <v>2857118.13</v>
      </c>
      <c r="J291" s="67" t="n">
        <f aca="false">1-H291/'Loan Details'!$C$5</f>
        <v>1</v>
      </c>
      <c r="K291" s="61" t="n">
        <f aca="false">INT((A291-1)/12)+1</f>
        <v>24</v>
      </c>
    </row>
    <row r="292" customFormat="false" ht="15" hidden="false" customHeight="false" outlineLevel="0" collapsed="false">
      <c r="A292" s="61" t="n">
        <v>286</v>
      </c>
      <c r="B292" s="62" t="str">
        <f aca="false">IF(C292&gt;0.005,EDATE('Loan Details'!$C$8,A292-1),"")</f>
        <v/>
      </c>
      <c r="C292" s="63" t="n">
        <f aca="false">H291</f>
        <v>0</v>
      </c>
      <c r="D292" s="64" t="n">
        <f aca="false">IF(C292&gt;0.005,MIN(IF(G291&gt;0,ROUND(PMT('Loan Details'!$C$17,MAX(1,'Loan Details'!$C$16-A292+1),-C292),0),D291),ROUND(C292*(1+'Loan Details'!$C$17),2)),0)</f>
        <v>0</v>
      </c>
      <c r="E292" s="63" t="n">
        <f aca="false">IF(C292&gt;0.005,ROUND(C292*'Loan Details'!$C$17,2),0)</f>
        <v>0</v>
      </c>
      <c r="F292" s="63" t="n">
        <f aca="false">D292-E292</f>
        <v>0</v>
      </c>
      <c r="G292" s="65" t="n">
        <f aca="false">IF(C292&gt;0.005,MIN(MAX(0,C292-F292),SUMIF(Prepayments!$D$5:$D$34,A292,Prepayments!$C$5:$C$34)+IF(AND('Loan Details'!$C$9&gt;0,MONTH(B292)='Loan Details'!$C$19,K292&gt;='Loan Details'!$C$11),'Loan Details'!$C$9,0)+'Loan Details'!$C$12),0)</f>
        <v>0</v>
      </c>
      <c r="H292" s="63" t="n">
        <f aca="false">MAX(0,ROUND(C292-F292-G292,2))</f>
        <v>0</v>
      </c>
      <c r="I292" s="66" t="n">
        <f aca="false">SUM($E$7:E292)</f>
        <v>2857118.13</v>
      </c>
      <c r="J292" s="67" t="n">
        <f aca="false">1-H292/'Loan Details'!$C$5</f>
        <v>1</v>
      </c>
      <c r="K292" s="61" t="n">
        <f aca="false">INT((A292-1)/12)+1</f>
        <v>24</v>
      </c>
    </row>
    <row r="293" customFormat="false" ht="15" hidden="false" customHeight="false" outlineLevel="0" collapsed="false">
      <c r="A293" s="61" t="n">
        <v>287</v>
      </c>
      <c r="B293" s="62" t="str">
        <f aca="false">IF(C293&gt;0.005,EDATE('Loan Details'!$C$8,A293-1),"")</f>
        <v/>
      </c>
      <c r="C293" s="63" t="n">
        <f aca="false">H292</f>
        <v>0</v>
      </c>
      <c r="D293" s="64" t="n">
        <f aca="false">IF(C293&gt;0.005,MIN(IF(G292&gt;0,ROUND(PMT('Loan Details'!$C$17,MAX(1,'Loan Details'!$C$16-A293+1),-C293),0),D292),ROUND(C293*(1+'Loan Details'!$C$17),2)),0)</f>
        <v>0</v>
      </c>
      <c r="E293" s="63" t="n">
        <f aca="false">IF(C293&gt;0.005,ROUND(C293*'Loan Details'!$C$17,2),0)</f>
        <v>0</v>
      </c>
      <c r="F293" s="63" t="n">
        <f aca="false">D293-E293</f>
        <v>0</v>
      </c>
      <c r="G293" s="65" t="n">
        <f aca="false">IF(C293&gt;0.005,MIN(MAX(0,C293-F293),SUMIF(Prepayments!$D$5:$D$34,A293,Prepayments!$C$5:$C$34)+IF(AND('Loan Details'!$C$9&gt;0,MONTH(B293)='Loan Details'!$C$19,K293&gt;='Loan Details'!$C$11),'Loan Details'!$C$9,0)+'Loan Details'!$C$12),0)</f>
        <v>0</v>
      </c>
      <c r="H293" s="63" t="n">
        <f aca="false">MAX(0,ROUND(C293-F293-G293,2))</f>
        <v>0</v>
      </c>
      <c r="I293" s="66" t="n">
        <f aca="false">SUM($E$7:E293)</f>
        <v>2857118.13</v>
      </c>
      <c r="J293" s="67" t="n">
        <f aca="false">1-H293/'Loan Details'!$C$5</f>
        <v>1</v>
      </c>
      <c r="K293" s="61" t="n">
        <f aca="false">INT((A293-1)/12)+1</f>
        <v>24</v>
      </c>
    </row>
    <row r="294" customFormat="false" ht="15" hidden="false" customHeight="false" outlineLevel="0" collapsed="false">
      <c r="A294" s="61" t="n">
        <v>288</v>
      </c>
      <c r="B294" s="62" t="str">
        <f aca="false">IF(C294&gt;0.005,EDATE('Loan Details'!$C$8,A294-1),"")</f>
        <v/>
      </c>
      <c r="C294" s="63" t="n">
        <f aca="false">H293</f>
        <v>0</v>
      </c>
      <c r="D294" s="64" t="n">
        <f aca="false">IF(C294&gt;0.005,MIN(IF(G293&gt;0,ROUND(PMT('Loan Details'!$C$17,MAX(1,'Loan Details'!$C$16-A294+1),-C294),0),D293),ROUND(C294*(1+'Loan Details'!$C$17),2)),0)</f>
        <v>0</v>
      </c>
      <c r="E294" s="63" t="n">
        <f aca="false">IF(C294&gt;0.005,ROUND(C294*'Loan Details'!$C$17,2),0)</f>
        <v>0</v>
      </c>
      <c r="F294" s="63" t="n">
        <f aca="false">D294-E294</f>
        <v>0</v>
      </c>
      <c r="G294" s="65" t="n">
        <f aca="false">IF(C294&gt;0.005,MIN(MAX(0,C294-F294),SUMIF(Prepayments!$D$5:$D$34,A294,Prepayments!$C$5:$C$34)+IF(AND('Loan Details'!$C$9&gt;0,MONTH(B294)='Loan Details'!$C$19,K294&gt;='Loan Details'!$C$11),'Loan Details'!$C$9,0)+'Loan Details'!$C$12),0)</f>
        <v>0</v>
      </c>
      <c r="H294" s="63" t="n">
        <f aca="false">MAX(0,ROUND(C294-F294-G294,2))</f>
        <v>0</v>
      </c>
      <c r="I294" s="66" t="n">
        <f aca="false">SUM($E$7:E294)</f>
        <v>2857118.13</v>
      </c>
      <c r="J294" s="67" t="n">
        <f aca="false">1-H294/'Loan Details'!$C$5</f>
        <v>1</v>
      </c>
      <c r="K294" s="61" t="n">
        <f aca="false">INT((A294-1)/12)+1</f>
        <v>24</v>
      </c>
    </row>
    <row r="295" customFormat="false" ht="15" hidden="false" customHeight="false" outlineLevel="0" collapsed="false">
      <c r="A295" s="61" t="n">
        <v>289</v>
      </c>
      <c r="B295" s="62" t="str">
        <f aca="false">IF(C295&gt;0.005,EDATE('Loan Details'!$C$8,A295-1),"")</f>
        <v/>
      </c>
      <c r="C295" s="63" t="n">
        <f aca="false">H294</f>
        <v>0</v>
      </c>
      <c r="D295" s="64" t="n">
        <f aca="false">IF(C295&gt;0.005,MIN(IF(G294&gt;0,ROUND(PMT('Loan Details'!$C$17,MAX(1,'Loan Details'!$C$16-A295+1),-C295),0),D294),ROUND(C295*(1+'Loan Details'!$C$17),2)),0)</f>
        <v>0</v>
      </c>
      <c r="E295" s="63" t="n">
        <f aca="false">IF(C295&gt;0.005,ROUND(C295*'Loan Details'!$C$17,2),0)</f>
        <v>0</v>
      </c>
      <c r="F295" s="63" t="n">
        <f aca="false">D295-E295</f>
        <v>0</v>
      </c>
      <c r="G295" s="65" t="n">
        <f aca="false">IF(C295&gt;0.005,MIN(MAX(0,C295-F295),SUMIF(Prepayments!$D$5:$D$34,A295,Prepayments!$C$5:$C$34)+IF(AND('Loan Details'!$C$9&gt;0,MONTH(B295)='Loan Details'!$C$19,K295&gt;='Loan Details'!$C$11),'Loan Details'!$C$9,0)+'Loan Details'!$C$12),0)</f>
        <v>0</v>
      </c>
      <c r="H295" s="63" t="n">
        <f aca="false">MAX(0,ROUND(C295-F295-G295,2))</f>
        <v>0</v>
      </c>
      <c r="I295" s="66" t="n">
        <f aca="false">SUM($E$7:E295)</f>
        <v>2857118.13</v>
      </c>
      <c r="J295" s="67" t="n">
        <f aca="false">1-H295/'Loan Details'!$C$5</f>
        <v>1</v>
      </c>
      <c r="K295" s="61" t="n">
        <f aca="false">INT((A295-1)/12)+1</f>
        <v>25</v>
      </c>
    </row>
    <row r="296" customFormat="false" ht="15" hidden="false" customHeight="false" outlineLevel="0" collapsed="false">
      <c r="A296" s="61" t="n">
        <v>290</v>
      </c>
      <c r="B296" s="62" t="str">
        <f aca="false">IF(C296&gt;0.005,EDATE('Loan Details'!$C$8,A296-1),"")</f>
        <v/>
      </c>
      <c r="C296" s="63" t="n">
        <f aca="false">H295</f>
        <v>0</v>
      </c>
      <c r="D296" s="64" t="n">
        <f aca="false">IF(C296&gt;0.005,MIN(IF(G295&gt;0,ROUND(PMT('Loan Details'!$C$17,MAX(1,'Loan Details'!$C$16-A296+1),-C296),0),D295),ROUND(C296*(1+'Loan Details'!$C$17),2)),0)</f>
        <v>0</v>
      </c>
      <c r="E296" s="63" t="n">
        <f aca="false">IF(C296&gt;0.005,ROUND(C296*'Loan Details'!$C$17,2),0)</f>
        <v>0</v>
      </c>
      <c r="F296" s="63" t="n">
        <f aca="false">D296-E296</f>
        <v>0</v>
      </c>
      <c r="G296" s="65" t="n">
        <f aca="false">IF(C296&gt;0.005,MIN(MAX(0,C296-F296),SUMIF(Prepayments!$D$5:$D$34,A296,Prepayments!$C$5:$C$34)+IF(AND('Loan Details'!$C$9&gt;0,MONTH(B296)='Loan Details'!$C$19,K296&gt;='Loan Details'!$C$11),'Loan Details'!$C$9,0)+'Loan Details'!$C$12),0)</f>
        <v>0</v>
      </c>
      <c r="H296" s="63" t="n">
        <f aca="false">MAX(0,ROUND(C296-F296-G296,2))</f>
        <v>0</v>
      </c>
      <c r="I296" s="66" t="n">
        <f aca="false">SUM($E$7:E296)</f>
        <v>2857118.13</v>
      </c>
      <c r="J296" s="67" t="n">
        <f aca="false">1-H296/'Loan Details'!$C$5</f>
        <v>1</v>
      </c>
      <c r="K296" s="61" t="n">
        <f aca="false">INT((A296-1)/12)+1</f>
        <v>25</v>
      </c>
    </row>
    <row r="297" customFormat="false" ht="15" hidden="false" customHeight="false" outlineLevel="0" collapsed="false">
      <c r="A297" s="61" t="n">
        <v>291</v>
      </c>
      <c r="B297" s="62" t="str">
        <f aca="false">IF(C297&gt;0.005,EDATE('Loan Details'!$C$8,A297-1),"")</f>
        <v/>
      </c>
      <c r="C297" s="63" t="n">
        <f aca="false">H296</f>
        <v>0</v>
      </c>
      <c r="D297" s="64" t="n">
        <f aca="false">IF(C297&gt;0.005,MIN(IF(G296&gt;0,ROUND(PMT('Loan Details'!$C$17,MAX(1,'Loan Details'!$C$16-A297+1),-C297),0),D296),ROUND(C297*(1+'Loan Details'!$C$17),2)),0)</f>
        <v>0</v>
      </c>
      <c r="E297" s="63" t="n">
        <f aca="false">IF(C297&gt;0.005,ROUND(C297*'Loan Details'!$C$17,2),0)</f>
        <v>0</v>
      </c>
      <c r="F297" s="63" t="n">
        <f aca="false">D297-E297</f>
        <v>0</v>
      </c>
      <c r="G297" s="65" t="n">
        <f aca="false">IF(C297&gt;0.005,MIN(MAX(0,C297-F297),SUMIF(Prepayments!$D$5:$D$34,A297,Prepayments!$C$5:$C$34)+IF(AND('Loan Details'!$C$9&gt;0,MONTH(B297)='Loan Details'!$C$19,K297&gt;='Loan Details'!$C$11),'Loan Details'!$C$9,0)+'Loan Details'!$C$12),0)</f>
        <v>0</v>
      </c>
      <c r="H297" s="63" t="n">
        <f aca="false">MAX(0,ROUND(C297-F297-G297,2))</f>
        <v>0</v>
      </c>
      <c r="I297" s="66" t="n">
        <f aca="false">SUM($E$7:E297)</f>
        <v>2857118.13</v>
      </c>
      <c r="J297" s="67" t="n">
        <f aca="false">1-H297/'Loan Details'!$C$5</f>
        <v>1</v>
      </c>
      <c r="K297" s="61" t="n">
        <f aca="false">INT((A297-1)/12)+1</f>
        <v>25</v>
      </c>
    </row>
    <row r="298" customFormat="false" ht="15" hidden="false" customHeight="false" outlineLevel="0" collapsed="false">
      <c r="A298" s="61" t="n">
        <v>292</v>
      </c>
      <c r="B298" s="62" t="str">
        <f aca="false">IF(C298&gt;0.005,EDATE('Loan Details'!$C$8,A298-1),"")</f>
        <v/>
      </c>
      <c r="C298" s="63" t="n">
        <f aca="false">H297</f>
        <v>0</v>
      </c>
      <c r="D298" s="64" t="n">
        <f aca="false">IF(C298&gt;0.005,MIN(IF(G297&gt;0,ROUND(PMT('Loan Details'!$C$17,MAX(1,'Loan Details'!$C$16-A298+1),-C298),0),D297),ROUND(C298*(1+'Loan Details'!$C$17),2)),0)</f>
        <v>0</v>
      </c>
      <c r="E298" s="63" t="n">
        <f aca="false">IF(C298&gt;0.005,ROUND(C298*'Loan Details'!$C$17,2),0)</f>
        <v>0</v>
      </c>
      <c r="F298" s="63" t="n">
        <f aca="false">D298-E298</f>
        <v>0</v>
      </c>
      <c r="G298" s="65" t="n">
        <f aca="false">IF(C298&gt;0.005,MIN(MAX(0,C298-F298),SUMIF(Prepayments!$D$5:$D$34,A298,Prepayments!$C$5:$C$34)+IF(AND('Loan Details'!$C$9&gt;0,MONTH(B298)='Loan Details'!$C$19,K298&gt;='Loan Details'!$C$11),'Loan Details'!$C$9,0)+'Loan Details'!$C$12),0)</f>
        <v>0</v>
      </c>
      <c r="H298" s="63" t="n">
        <f aca="false">MAX(0,ROUND(C298-F298-G298,2))</f>
        <v>0</v>
      </c>
      <c r="I298" s="66" t="n">
        <f aca="false">SUM($E$7:E298)</f>
        <v>2857118.13</v>
      </c>
      <c r="J298" s="67" t="n">
        <f aca="false">1-H298/'Loan Details'!$C$5</f>
        <v>1</v>
      </c>
      <c r="K298" s="61" t="n">
        <f aca="false">INT((A298-1)/12)+1</f>
        <v>25</v>
      </c>
    </row>
    <row r="299" customFormat="false" ht="15" hidden="false" customHeight="false" outlineLevel="0" collapsed="false">
      <c r="A299" s="61" t="n">
        <v>293</v>
      </c>
      <c r="B299" s="62" t="str">
        <f aca="false">IF(C299&gt;0.005,EDATE('Loan Details'!$C$8,A299-1),"")</f>
        <v/>
      </c>
      <c r="C299" s="63" t="n">
        <f aca="false">H298</f>
        <v>0</v>
      </c>
      <c r="D299" s="64" t="n">
        <f aca="false">IF(C299&gt;0.005,MIN(IF(G298&gt;0,ROUND(PMT('Loan Details'!$C$17,MAX(1,'Loan Details'!$C$16-A299+1),-C299),0),D298),ROUND(C299*(1+'Loan Details'!$C$17),2)),0)</f>
        <v>0</v>
      </c>
      <c r="E299" s="63" t="n">
        <f aca="false">IF(C299&gt;0.005,ROUND(C299*'Loan Details'!$C$17,2),0)</f>
        <v>0</v>
      </c>
      <c r="F299" s="63" t="n">
        <f aca="false">D299-E299</f>
        <v>0</v>
      </c>
      <c r="G299" s="65" t="n">
        <f aca="false">IF(C299&gt;0.005,MIN(MAX(0,C299-F299),SUMIF(Prepayments!$D$5:$D$34,A299,Prepayments!$C$5:$C$34)+IF(AND('Loan Details'!$C$9&gt;0,MONTH(B299)='Loan Details'!$C$19,K299&gt;='Loan Details'!$C$11),'Loan Details'!$C$9,0)+'Loan Details'!$C$12),0)</f>
        <v>0</v>
      </c>
      <c r="H299" s="63" t="n">
        <f aca="false">MAX(0,ROUND(C299-F299-G299,2))</f>
        <v>0</v>
      </c>
      <c r="I299" s="66" t="n">
        <f aca="false">SUM($E$7:E299)</f>
        <v>2857118.13</v>
      </c>
      <c r="J299" s="67" t="n">
        <f aca="false">1-H299/'Loan Details'!$C$5</f>
        <v>1</v>
      </c>
      <c r="K299" s="61" t="n">
        <f aca="false">INT((A299-1)/12)+1</f>
        <v>25</v>
      </c>
    </row>
    <row r="300" customFormat="false" ht="15" hidden="false" customHeight="false" outlineLevel="0" collapsed="false">
      <c r="A300" s="61" t="n">
        <v>294</v>
      </c>
      <c r="B300" s="62" t="str">
        <f aca="false">IF(C300&gt;0.005,EDATE('Loan Details'!$C$8,A300-1),"")</f>
        <v/>
      </c>
      <c r="C300" s="63" t="n">
        <f aca="false">H299</f>
        <v>0</v>
      </c>
      <c r="D300" s="64" t="n">
        <f aca="false">IF(C300&gt;0.005,MIN(IF(G299&gt;0,ROUND(PMT('Loan Details'!$C$17,MAX(1,'Loan Details'!$C$16-A300+1),-C300),0),D299),ROUND(C300*(1+'Loan Details'!$C$17),2)),0)</f>
        <v>0</v>
      </c>
      <c r="E300" s="63" t="n">
        <f aca="false">IF(C300&gt;0.005,ROUND(C300*'Loan Details'!$C$17,2),0)</f>
        <v>0</v>
      </c>
      <c r="F300" s="63" t="n">
        <f aca="false">D300-E300</f>
        <v>0</v>
      </c>
      <c r="G300" s="65" t="n">
        <f aca="false">IF(C300&gt;0.005,MIN(MAX(0,C300-F300),SUMIF(Prepayments!$D$5:$D$34,A300,Prepayments!$C$5:$C$34)+IF(AND('Loan Details'!$C$9&gt;0,MONTH(B300)='Loan Details'!$C$19,K300&gt;='Loan Details'!$C$11),'Loan Details'!$C$9,0)+'Loan Details'!$C$12),0)</f>
        <v>0</v>
      </c>
      <c r="H300" s="63" t="n">
        <f aca="false">MAX(0,ROUND(C300-F300-G300,2))</f>
        <v>0</v>
      </c>
      <c r="I300" s="66" t="n">
        <f aca="false">SUM($E$7:E300)</f>
        <v>2857118.13</v>
      </c>
      <c r="J300" s="67" t="n">
        <f aca="false">1-H300/'Loan Details'!$C$5</f>
        <v>1</v>
      </c>
      <c r="K300" s="61" t="n">
        <f aca="false">INT((A300-1)/12)+1</f>
        <v>25</v>
      </c>
    </row>
    <row r="301" customFormat="false" ht="15" hidden="false" customHeight="false" outlineLevel="0" collapsed="false">
      <c r="A301" s="61" t="n">
        <v>295</v>
      </c>
      <c r="B301" s="62" t="str">
        <f aca="false">IF(C301&gt;0.005,EDATE('Loan Details'!$C$8,A301-1),"")</f>
        <v/>
      </c>
      <c r="C301" s="63" t="n">
        <f aca="false">H300</f>
        <v>0</v>
      </c>
      <c r="D301" s="64" t="n">
        <f aca="false">IF(C301&gt;0.005,MIN(IF(G300&gt;0,ROUND(PMT('Loan Details'!$C$17,MAX(1,'Loan Details'!$C$16-A301+1),-C301),0),D300),ROUND(C301*(1+'Loan Details'!$C$17),2)),0)</f>
        <v>0</v>
      </c>
      <c r="E301" s="63" t="n">
        <f aca="false">IF(C301&gt;0.005,ROUND(C301*'Loan Details'!$C$17,2),0)</f>
        <v>0</v>
      </c>
      <c r="F301" s="63" t="n">
        <f aca="false">D301-E301</f>
        <v>0</v>
      </c>
      <c r="G301" s="65" t="n">
        <f aca="false">IF(C301&gt;0.005,MIN(MAX(0,C301-F301),SUMIF(Prepayments!$D$5:$D$34,A301,Prepayments!$C$5:$C$34)+IF(AND('Loan Details'!$C$9&gt;0,MONTH(B301)='Loan Details'!$C$19,K301&gt;='Loan Details'!$C$11),'Loan Details'!$C$9,0)+'Loan Details'!$C$12),0)</f>
        <v>0</v>
      </c>
      <c r="H301" s="63" t="n">
        <f aca="false">MAX(0,ROUND(C301-F301-G301,2))</f>
        <v>0</v>
      </c>
      <c r="I301" s="66" t="n">
        <f aca="false">SUM($E$7:E301)</f>
        <v>2857118.13</v>
      </c>
      <c r="J301" s="67" t="n">
        <f aca="false">1-H301/'Loan Details'!$C$5</f>
        <v>1</v>
      </c>
      <c r="K301" s="61" t="n">
        <f aca="false">INT((A301-1)/12)+1</f>
        <v>25</v>
      </c>
    </row>
    <row r="302" customFormat="false" ht="15" hidden="false" customHeight="false" outlineLevel="0" collapsed="false">
      <c r="A302" s="61" t="n">
        <v>296</v>
      </c>
      <c r="B302" s="62" t="str">
        <f aca="false">IF(C302&gt;0.005,EDATE('Loan Details'!$C$8,A302-1),"")</f>
        <v/>
      </c>
      <c r="C302" s="63" t="n">
        <f aca="false">H301</f>
        <v>0</v>
      </c>
      <c r="D302" s="64" t="n">
        <f aca="false">IF(C302&gt;0.005,MIN(IF(G301&gt;0,ROUND(PMT('Loan Details'!$C$17,MAX(1,'Loan Details'!$C$16-A302+1),-C302),0),D301),ROUND(C302*(1+'Loan Details'!$C$17),2)),0)</f>
        <v>0</v>
      </c>
      <c r="E302" s="63" t="n">
        <f aca="false">IF(C302&gt;0.005,ROUND(C302*'Loan Details'!$C$17,2),0)</f>
        <v>0</v>
      </c>
      <c r="F302" s="63" t="n">
        <f aca="false">D302-E302</f>
        <v>0</v>
      </c>
      <c r="G302" s="65" t="n">
        <f aca="false">IF(C302&gt;0.005,MIN(MAX(0,C302-F302),SUMIF(Prepayments!$D$5:$D$34,A302,Prepayments!$C$5:$C$34)+IF(AND('Loan Details'!$C$9&gt;0,MONTH(B302)='Loan Details'!$C$19,K302&gt;='Loan Details'!$C$11),'Loan Details'!$C$9,0)+'Loan Details'!$C$12),0)</f>
        <v>0</v>
      </c>
      <c r="H302" s="63" t="n">
        <f aca="false">MAX(0,ROUND(C302-F302-G302,2))</f>
        <v>0</v>
      </c>
      <c r="I302" s="66" t="n">
        <f aca="false">SUM($E$7:E302)</f>
        <v>2857118.13</v>
      </c>
      <c r="J302" s="67" t="n">
        <f aca="false">1-H302/'Loan Details'!$C$5</f>
        <v>1</v>
      </c>
      <c r="K302" s="61" t="n">
        <f aca="false">INT((A302-1)/12)+1</f>
        <v>25</v>
      </c>
    </row>
    <row r="303" customFormat="false" ht="15" hidden="false" customHeight="false" outlineLevel="0" collapsed="false">
      <c r="A303" s="61" t="n">
        <v>297</v>
      </c>
      <c r="B303" s="62" t="str">
        <f aca="false">IF(C303&gt;0.005,EDATE('Loan Details'!$C$8,A303-1),"")</f>
        <v/>
      </c>
      <c r="C303" s="63" t="n">
        <f aca="false">H302</f>
        <v>0</v>
      </c>
      <c r="D303" s="64" t="n">
        <f aca="false">IF(C303&gt;0.005,MIN(IF(G302&gt;0,ROUND(PMT('Loan Details'!$C$17,MAX(1,'Loan Details'!$C$16-A303+1),-C303),0),D302),ROUND(C303*(1+'Loan Details'!$C$17),2)),0)</f>
        <v>0</v>
      </c>
      <c r="E303" s="63" t="n">
        <f aca="false">IF(C303&gt;0.005,ROUND(C303*'Loan Details'!$C$17,2),0)</f>
        <v>0</v>
      </c>
      <c r="F303" s="63" t="n">
        <f aca="false">D303-E303</f>
        <v>0</v>
      </c>
      <c r="G303" s="65" t="n">
        <f aca="false">IF(C303&gt;0.005,MIN(MAX(0,C303-F303),SUMIF(Prepayments!$D$5:$D$34,A303,Prepayments!$C$5:$C$34)+IF(AND('Loan Details'!$C$9&gt;0,MONTH(B303)='Loan Details'!$C$19,K303&gt;='Loan Details'!$C$11),'Loan Details'!$C$9,0)+'Loan Details'!$C$12),0)</f>
        <v>0</v>
      </c>
      <c r="H303" s="63" t="n">
        <f aca="false">MAX(0,ROUND(C303-F303-G303,2))</f>
        <v>0</v>
      </c>
      <c r="I303" s="66" t="n">
        <f aca="false">SUM($E$7:E303)</f>
        <v>2857118.13</v>
      </c>
      <c r="J303" s="67" t="n">
        <f aca="false">1-H303/'Loan Details'!$C$5</f>
        <v>1</v>
      </c>
      <c r="K303" s="61" t="n">
        <f aca="false">INT((A303-1)/12)+1</f>
        <v>25</v>
      </c>
    </row>
    <row r="304" customFormat="false" ht="15" hidden="false" customHeight="false" outlineLevel="0" collapsed="false">
      <c r="A304" s="61" t="n">
        <v>298</v>
      </c>
      <c r="B304" s="62" t="str">
        <f aca="false">IF(C304&gt;0.005,EDATE('Loan Details'!$C$8,A304-1),"")</f>
        <v/>
      </c>
      <c r="C304" s="63" t="n">
        <f aca="false">H303</f>
        <v>0</v>
      </c>
      <c r="D304" s="64" t="n">
        <f aca="false">IF(C304&gt;0.005,MIN(IF(G303&gt;0,ROUND(PMT('Loan Details'!$C$17,MAX(1,'Loan Details'!$C$16-A304+1),-C304),0),D303),ROUND(C304*(1+'Loan Details'!$C$17),2)),0)</f>
        <v>0</v>
      </c>
      <c r="E304" s="63" t="n">
        <f aca="false">IF(C304&gt;0.005,ROUND(C304*'Loan Details'!$C$17,2),0)</f>
        <v>0</v>
      </c>
      <c r="F304" s="63" t="n">
        <f aca="false">D304-E304</f>
        <v>0</v>
      </c>
      <c r="G304" s="65" t="n">
        <f aca="false">IF(C304&gt;0.005,MIN(MAX(0,C304-F304),SUMIF(Prepayments!$D$5:$D$34,A304,Prepayments!$C$5:$C$34)+IF(AND('Loan Details'!$C$9&gt;0,MONTH(B304)='Loan Details'!$C$19,K304&gt;='Loan Details'!$C$11),'Loan Details'!$C$9,0)+'Loan Details'!$C$12),0)</f>
        <v>0</v>
      </c>
      <c r="H304" s="63" t="n">
        <f aca="false">MAX(0,ROUND(C304-F304-G304,2))</f>
        <v>0</v>
      </c>
      <c r="I304" s="66" t="n">
        <f aca="false">SUM($E$7:E304)</f>
        <v>2857118.13</v>
      </c>
      <c r="J304" s="67" t="n">
        <f aca="false">1-H304/'Loan Details'!$C$5</f>
        <v>1</v>
      </c>
      <c r="K304" s="61" t="n">
        <f aca="false">INT((A304-1)/12)+1</f>
        <v>25</v>
      </c>
    </row>
    <row r="305" customFormat="false" ht="15" hidden="false" customHeight="false" outlineLevel="0" collapsed="false">
      <c r="A305" s="61" t="n">
        <v>299</v>
      </c>
      <c r="B305" s="62" t="str">
        <f aca="false">IF(C305&gt;0.005,EDATE('Loan Details'!$C$8,A305-1),"")</f>
        <v/>
      </c>
      <c r="C305" s="63" t="n">
        <f aca="false">H304</f>
        <v>0</v>
      </c>
      <c r="D305" s="64" t="n">
        <f aca="false">IF(C305&gt;0.005,MIN(IF(G304&gt;0,ROUND(PMT('Loan Details'!$C$17,MAX(1,'Loan Details'!$C$16-A305+1),-C305),0),D304),ROUND(C305*(1+'Loan Details'!$C$17),2)),0)</f>
        <v>0</v>
      </c>
      <c r="E305" s="63" t="n">
        <f aca="false">IF(C305&gt;0.005,ROUND(C305*'Loan Details'!$C$17,2),0)</f>
        <v>0</v>
      </c>
      <c r="F305" s="63" t="n">
        <f aca="false">D305-E305</f>
        <v>0</v>
      </c>
      <c r="G305" s="65" t="n">
        <f aca="false">IF(C305&gt;0.005,MIN(MAX(0,C305-F305),SUMIF(Prepayments!$D$5:$D$34,A305,Prepayments!$C$5:$C$34)+IF(AND('Loan Details'!$C$9&gt;0,MONTH(B305)='Loan Details'!$C$19,K305&gt;='Loan Details'!$C$11),'Loan Details'!$C$9,0)+'Loan Details'!$C$12),0)</f>
        <v>0</v>
      </c>
      <c r="H305" s="63" t="n">
        <f aca="false">MAX(0,ROUND(C305-F305-G305,2))</f>
        <v>0</v>
      </c>
      <c r="I305" s="66" t="n">
        <f aca="false">SUM($E$7:E305)</f>
        <v>2857118.13</v>
      </c>
      <c r="J305" s="67" t="n">
        <f aca="false">1-H305/'Loan Details'!$C$5</f>
        <v>1</v>
      </c>
      <c r="K305" s="61" t="n">
        <f aca="false">INT((A305-1)/12)+1</f>
        <v>25</v>
      </c>
    </row>
    <row r="306" customFormat="false" ht="15" hidden="false" customHeight="false" outlineLevel="0" collapsed="false">
      <c r="A306" s="61" t="n">
        <v>300</v>
      </c>
      <c r="B306" s="62" t="str">
        <f aca="false">IF(C306&gt;0.005,EDATE('Loan Details'!$C$8,A306-1),"")</f>
        <v/>
      </c>
      <c r="C306" s="63" t="n">
        <f aca="false">H305</f>
        <v>0</v>
      </c>
      <c r="D306" s="64" t="n">
        <f aca="false">IF(C306&gt;0.005,MIN(IF(G305&gt;0,ROUND(PMT('Loan Details'!$C$17,MAX(1,'Loan Details'!$C$16-A306+1),-C306),0),D305),ROUND(C306*(1+'Loan Details'!$C$17),2)),0)</f>
        <v>0</v>
      </c>
      <c r="E306" s="63" t="n">
        <f aca="false">IF(C306&gt;0.005,ROUND(C306*'Loan Details'!$C$17,2),0)</f>
        <v>0</v>
      </c>
      <c r="F306" s="63" t="n">
        <f aca="false">D306-E306</f>
        <v>0</v>
      </c>
      <c r="G306" s="65" t="n">
        <f aca="false">IF(C306&gt;0.005,MIN(MAX(0,C306-F306),SUMIF(Prepayments!$D$5:$D$34,A306,Prepayments!$C$5:$C$34)+IF(AND('Loan Details'!$C$9&gt;0,MONTH(B306)='Loan Details'!$C$19,K306&gt;='Loan Details'!$C$11),'Loan Details'!$C$9,0)+'Loan Details'!$C$12),0)</f>
        <v>0</v>
      </c>
      <c r="H306" s="63" t="n">
        <f aca="false">MAX(0,ROUND(C306-F306-G306,2))</f>
        <v>0</v>
      </c>
      <c r="I306" s="66" t="n">
        <f aca="false">SUM($E$7:E306)</f>
        <v>2857118.13</v>
      </c>
      <c r="J306" s="67" t="n">
        <f aca="false">1-H306/'Loan Details'!$C$5</f>
        <v>1</v>
      </c>
      <c r="K306" s="61" t="n">
        <f aca="false">INT((A306-1)/12)+1</f>
        <v>25</v>
      </c>
    </row>
    <row r="307" customFormat="false" ht="15" hidden="false" customHeight="false" outlineLevel="0" collapsed="false">
      <c r="A307" s="61" t="n">
        <v>301</v>
      </c>
      <c r="B307" s="62" t="str">
        <f aca="false">IF(C307&gt;0.005,EDATE('Loan Details'!$C$8,A307-1),"")</f>
        <v/>
      </c>
      <c r="C307" s="63" t="n">
        <f aca="false">H306</f>
        <v>0</v>
      </c>
      <c r="D307" s="64" t="n">
        <f aca="false">IF(C307&gt;0.005,MIN(IF(G306&gt;0,ROUND(PMT('Loan Details'!$C$17,MAX(1,'Loan Details'!$C$16-A307+1),-C307),0),D306),ROUND(C307*(1+'Loan Details'!$C$17),2)),0)</f>
        <v>0</v>
      </c>
      <c r="E307" s="63" t="n">
        <f aca="false">IF(C307&gt;0.005,ROUND(C307*'Loan Details'!$C$17,2),0)</f>
        <v>0</v>
      </c>
      <c r="F307" s="63" t="n">
        <f aca="false">D307-E307</f>
        <v>0</v>
      </c>
      <c r="G307" s="65" t="n">
        <f aca="false">IF(C307&gt;0.005,MIN(MAX(0,C307-F307),SUMIF(Prepayments!$D$5:$D$34,A307,Prepayments!$C$5:$C$34)+IF(AND('Loan Details'!$C$9&gt;0,MONTH(B307)='Loan Details'!$C$19,K307&gt;='Loan Details'!$C$11),'Loan Details'!$C$9,0)+'Loan Details'!$C$12),0)</f>
        <v>0</v>
      </c>
      <c r="H307" s="63" t="n">
        <f aca="false">MAX(0,ROUND(C307-F307-G307,2))</f>
        <v>0</v>
      </c>
      <c r="I307" s="66" t="n">
        <f aca="false">SUM($E$7:E307)</f>
        <v>2857118.13</v>
      </c>
      <c r="J307" s="67" t="n">
        <f aca="false">1-H307/'Loan Details'!$C$5</f>
        <v>1</v>
      </c>
      <c r="K307" s="61" t="n">
        <f aca="false">INT((A307-1)/12)+1</f>
        <v>26</v>
      </c>
    </row>
    <row r="308" customFormat="false" ht="15" hidden="false" customHeight="false" outlineLevel="0" collapsed="false">
      <c r="A308" s="61" t="n">
        <v>302</v>
      </c>
      <c r="B308" s="62" t="str">
        <f aca="false">IF(C308&gt;0.005,EDATE('Loan Details'!$C$8,A308-1),"")</f>
        <v/>
      </c>
      <c r="C308" s="63" t="n">
        <f aca="false">H307</f>
        <v>0</v>
      </c>
      <c r="D308" s="64" t="n">
        <f aca="false">IF(C308&gt;0.005,MIN(IF(G307&gt;0,ROUND(PMT('Loan Details'!$C$17,MAX(1,'Loan Details'!$C$16-A308+1),-C308),0),D307),ROUND(C308*(1+'Loan Details'!$C$17),2)),0)</f>
        <v>0</v>
      </c>
      <c r="E308" s="63" t="n">
        <f aca="false">IF(C308&gt;0.005,ROUND(C308*'Loan Details'!$C$17,2),0)</f>
        <v>0</v>
      </c>
      <c r="F308" s="63" t="n">
        <f aca="false">D308-E308</f>
        <v>0</v>
      </c>
      <c r="G308" s="65" t="n">
        <f aca="false">IF(C308&gt;0.005,MIN(MAX(0,C308-F308),SUMIF(Prepayments!$D$5:$D$34,A308,Prepayments!$C$5:$C$34)+IF(AND('Loan Details'!$C$9&gt;0,MONTH(B308)='Loan Details'!$C$19,K308&gt;='Loan Details'!$C$11),'Loan Details'!$C$9,0)+'Loan Details'!$C$12),0)</f>
        <v>0</v>
      </c>
      <c r="H308" s="63" t="n">
        <f aca="false">MAX(0,ROUND(C308-F308-G308,2))</f>
        <v>0</v>
      </c>
      <c r="I308" s="66" t="n">
        <f aca="false">SUM($E$7:E308)</f>
        <v>2857118.13</v>
      </c>
      <c r="J308" s="67" t="n">
        <f aca="false">1-H308/'Loan Details'!$C$5</f>
        <v>1</v>
      </c>
      <c r="K308" s="61" t="n">
        <f aca="false">INT((A308-1)/12)+1</f>
        <v>26</v>
      </c>
    </row>
    <row r="309" customFormat="false" ht="15" hidden="false" customHeight="false" outlineLevel="0" collapsed="false">
      <c r="A309" s="61" t="n">
        <v>303</v>
      </c>
      <c r="B309" s="62" t="str">
        <f aca="false">IF(C309&gt;0.005,EDATE('Loan Details'!$C$8,A309-1),"")</f>
        <v/>
      </c>
      <c r="C309" s="63" t="n">
        <f aca="false">H308</f>
        <v>0</v>
      </c>
      <c r="D309" s="64" t="n">
        <f aca="false">IF(C309&gt;0.005,MIN(IF(G308&gt;0,ROUND(PMT('Loan Details'!$C$17,MAX(1,'Loan Details'!$C$16-A309+1),-C309),0),D308),ROUND(C309*(1+'Loan Details'!$C$17),2)),0)</f>
        <v>0</v>
      </c>
      <c r="E309" s="63" t="n">
        <f aca="false">IF(C309&gt;0.005,ROUND(C309*'Loan Details'!$C$17,2),0)</f>
        <v>0</v>
      </c>
      <c r="F309" s="63" t="n">
        <f aca="false">D309-E309</f>
        <v>0</v>
      </c>
      <c r="G309" s="65" t="n">
        <f aca="false">IF(C309&gt;0.005,MIN(MAX(0,C309-F309),SUMIF(Prepayments!$D$5:$D$34,A309,Prepayments!$C$5:$C$34)+IF(AND('Loan Details'!$C$9&gt;0,MONTH(B309)='Loan Details'!$C$19,K309&gt;='Loan Details'!$C$11),'Loan Details'!$C$9,0)+'Loan Details'!$C$12),0)</f>
        <v>0</v>
      </c>
      <c r="H309" s="63" t="n">
        <f aca="false">MAX(0,ROUND(C309-F309-G309,2))</f>
        <v>0</v>
      </c>
      <c r="I309" s="66" t="n">
        <f aca="false">SUM($E$7:E309)</f>
        <v>2857118.13</v>
      </c>
      <c r="J309" s="67" t="n">
        <f aca="false">1-H309/'Loan Details'!$C$5</f>
        <v>1</v>
      </c>
      <c r="K309" s="61" t="n">
        <f aca="false">INT((A309-1)/12)+1</f>
        <v>26</v>
      </c>
    </row>
    <row r="310" customFormat="false" ht="15" hidden="false" customHeight="false" outlineLevel="0" collapsed="false">
      <c r="A310" s="61" t="n">
        <v>304</v>
      </c>
      <c r="B310" s="62" t="str">
        <f aca="false">IF(C310&gt;0.005,EDATE('Loan Details'!$C$8,A310-1),"")</f>
        <v/>
      </c>
      <c r="C310" s="63" t="n">
        <f aca="false">H309</f>
        <v>0</v>
      </c>
      <c r="D310" s="64" t="n">
        <f aca="false">IF(C310&gt;0.005,MIN(IF(G309&gt;0,ROUND(PMT('Loan Details'!$C$17,MAX(1,'Loan Details'!$C$16-A310+1),-C310),0),D309),ROUND(C310*(1+'Loan Details'!$C$17),2)),0)</f>
        <v>0</v>
      </c>
      <c r="E310" s="63" t="n">
        <f aca="false">IF(C310&gt;0.005,ROUND(C310*'Loan Details'!$C$17,2),0)</f>
        <v>0</v>
      </c>
      <c r="F310" s="63" t="n">
        <f aca="false">D310-E310</f>
        <v>0</v>
      </c>
      <c r="G310" s="65" t="n">
        <f aca="false">IF(C310&gt;0.005,MIN(MAX(0,C310-F310),SUMIF(Prepayments!$D$5:$D$34,A310,Prepayments!$C$5:$C$34)+IF(AND('Loan Details'!$C$9&gt;0,MONTH(B310)='Loan Details'!$C$19,K310&gt;='Loan Details'!$C$11),'Loan Details'!$C$9,0)+'Loan Details'!$C$12),0)</f>
        <v>0</v>
      </c>
      <c r="H310" s="63" t="n">
        <f aca="false">MAX(0,ROUND(C310-F310-G310,2))</f>
        <v>0</v>
      </c>
      <c r="I310" s="66" t="n">
        <f aca="false">SUM($E$7:E310)</f>
        <v>2857118.13</v>
      </c>
      <c r="J310" s="67" t="n">
        <f aca="false">1-H310/'Loan Details'!$C$5</f>
        <v>1</v>
      </c>
      <c r="K310" s="61" t="n">
        <f aca="false">INT((A310-1)/12)+1</f>
        <v>26</v>
      </c>
    </row>
    <row r="311" customFormat="false" ht="15" hidden="false" customHeight="false" outlineLevel="0" collapsed="false">
      <c r="A311" s="61" t="n">
        <v>305</v>
      </c>
      <c r="B311" s="62" t="str">
        <f aca="false">IF(C311&gt;0.005,EDATE('Loan Details'!$C$8,A311-1),"")</f>
        <v/>
      </c>
      <c r="C311" s="63" t="n">
        <f aca="false">H310</f>
        <v>0</v>
      </c>
      <c r="D311" s="64" t="n">
        <f aca="false">IF(C311&gt;0.005,MIN(IF(G310&gt;0,ROUND(PMT('Loan Details'!$C$17,MAX(1,'Loan Details'!$C$16-A311+1),-C311),0),D310),ROUND(C311*(1+'Loan Details'!$C$17),2)),0)</f>
        <v>0</v>
      </c>
      <c r="E311" s="63" t="n">
        <f aca="false">IF(C311&gt;0.005,ROUND(C311*'Loan Details'!$C$17,2),0)</f>
        <v>0</v>
      </c>
      <c r="F311" s="63" t="n">
        <f aca="false">D311-E311</f>
        <v>0</v>
      </c>
      <c r="G311" s="65" t="n">
        <f aca="false">IF(C311&gt;0.005,MIN(MAX(0,C311-F311),SUMIF(Prepayments!$D$5:$D$34,A311,Prepayments!$C$5:$C$34)+IF(AND('Loan Details'!$C$9&gt;0,MONTH(B311)='Loan Details'!$C$19,K311&gt;='Loan Details'!$C$11),'Loan Details'!$C$9,0)+'Loan Details'!$C$12),0)</f>
        <v>0</v>
      </c>
      <c r="H311" s="63" t="n">
        <f aca="false">MAX(0,ROUND(C311-F311-G311,2))</f>
        <v>0</v>
      </c>
      <c r="I311" s="66" t="n">
        <f aca="false">SUM($E$7:E311)</f>
        <v>2857118.13</v>
      </c>
      <c r="J311" s="67" t="n">
        <f aca="false">1-H311/'Loan Details'!$C$5</f>
        <v>1</v>
      </c>
      <c r="K311" s="61" t="n">
        <f aca="false">INT((A311-1)/12)+1</f>
        <v>26</v>
      </c>
    </row>
    <row r="312" customFormat="false" ht="15" hidden="false" customHeight="false" outlineLevel="0" collapsed="false">
      <c r="A312" s="61" t="n">
        <v>306</v>
      </c>
      <c r="B312" s="62" t="str">
        <f aca="false">IF(C312&gt;0.005,EDATE('Loan Details'!$C$8,A312-1),"")</f>
        <v/>
      </c>
      <c r="C312" s="63" t="n">
        <f aca="false">H311</f>
        <v>0</v>
      </c>
      <c r="D312" s="64" t="n">
        <f aca="false">IF(C312&gt;0.005,MIN(IF(G311&gt;0,ROUND(PMT('Loan Details'!$C$17,MAX(1,'Loan Details'!$C$16-A312+1),-C312),0),D311),ROUND(C312*(1+'Loan Details'!$C$17),2)),0)</f>
        <v>0</v>
      </c>
      <c r="E312" s="63" t="n">
        <f aca="false">IF(C312&gt;0.005,ROUND(C312*'Loan Details'!$C$17,2),0)</f>
        <v>0</v>
      </c>
      <c r="F312" s="63" t="n">
        <f aca="false">D312-E312</f>
        <v>0</v>
      </c>
      <c r="G312" s="65" t="n">
        <f aca="false">IF(C312&gt;0.005,MIN(MAX(0,C312-F312),SUMIF(Prepayments!$D$5:$D$34,A312,Prepayments!$C$5:$C$34)+IF(AND('Loan Details'!$C$9&gt;0,MONTH(B312)='Loan Details'!$C$19,K312&gt;='Loan Details'!$C$11),'Loan Details'!$C$9,0)+'Loan Details'!$C$12),0)</f>
        <v>0</v>
      </c>
      <c r="H312" s="63" t="n">
        <f aca="false">MAX(0,ROUND(C312-F312-G312,2))</f>
        <v>0</v>
      </c>
      <c r="I312" s="66" t="n">
        <f aca="false">SUM($E$7:E312)</f>
        <v>2857118.13</v>
      </c>
      <c r="J312" s="67" t="n">
        <f aca="false">1-H312/'Loan Details'!$C$5</f>
        <v>1</v>
      </c>
      <c r="K312" s="61" t="n">
        <f aca="false">INT((A312-1)/12)+1</f>
        <v>26</v>
      </c>
    </row>
    <row r="313" customFormat="false" ht="15" hidden="false" customHeight="false" outlineLevel="0" collapsed="false">
      <c r="A313" s="61" t="n">
        <v>307</v>
      </c>
      <c r="B313" s="62" t="str">
        <f aca="false">IF(C313&gt;0.005,EDATE('Loan Details'!$C$8,A313-1),"")</f>
        <v/>
      </c>
      <c r="C313" s="63" t="n">
        <f aca="false">H312</f>
        <v>0</v>
      </c>
      <c r="D313" s="64" t="n">
        <f aca="false">IF(C313&gt;0.005,MIN(IF(G312&gt;0,ROUND(PMT('Loan Details'!$C$17,MAX(1,'Loan Details'!$C$16-A313+1),-C313),0),D312),ROUND(C313*(1+'Loan Details'!$C$17),2)),0)</f>
        <v>0</v>
      </c>
      <c r="E313" s="63" t="n">
        <f aca="false">IF(C313&gt;0.005,ROUND(C313*'Loan Details'!$C$17,2),0)</f>
        <v>0</v>
      </c>
      <c r="F313" s="63" t="n">
        <f aca="false">D313-E313</f>
        <v>0</v>
      </c>
      <c r="G313" s="65" t="n">
        <f aca="false">IF(C313&gt;0.005,MIN(MAX(0,C313-F313),SUMIF(Prepayments!$D$5:$D$34,A313,Prepayments!$C$5:$C$34)+IF(AND('Loan Details'!$C$9&gt;0,MONTH(B313)='Loan Details'!$C$19,K313&gt;='Loan Details'!$C$11),'Loan Details'!$C$9,0)+'Loan Details'!$C$12),0)</f>
        <v>0</v>
      </c>
      <c r="H313" s="63" t="n">
        <f aca="false">MAX(0,ROUND(C313-F313-G313,2))</f>
        <v>0</v>
      </c>
      <c r="I313" s="66" t="n">
        <f aca="false">SUM($E$7:E313)</f>
        <v>2857118.13</v>
      </c>
      <c r="J313" s="67" t="n">
        <f aca="false">1-H313/'Loan Details'!$C$5</f>
        <v>1</v>
      </c>
      <c r="K313" s="61" t="n">
        <f aca="false">INT((A313-1)/12)+1</f>
        <v>26</v>
      </c>
    </row>
    <row r="314" customFormat="false" ht="15" hidden="false" customHeight="false" outlineLevel="0" collapsed="false">
      <c r="A314" s="61" t="n">
        <v>308</v>
      </c>
      <c r="B314" s="62" t="str">
        <f aca="false">IF(C314&gt;0.005,EDATE('Loan Details'!$C$8,A314-1),"")</f>
        <v/>
      </c>
      <c r="C314" s="63" t="n">
        <f aca="false">H313</f>
        <v>0</v>
      </c>
      <c r="D314" s="64" t="n">
        <f aca="false">IF(C314&gt;0.005,MIN(IF(G313&gt;0,ROUND(PMT('Loan Details'!$C$17,MAX(1,'Loan Details'!$C$16-A314+1),-C314),0),D313),ROUND(C314*(1+'Loan Details'!$C$17),2)),0)</f>
        <v>0</v>
      </c>
      <c r="E314" s="63" t="n">
        <f aca="false">IF(C314&gt;0.005,ROUND(C314*'Loan Details'!$C$17,2),0)</f>
        <v>0</v>
      </c>
      <c r="F314" s="63" t="n">
        <f aca="false">D314-E314</f>
        <v>0</v>
      </c>
      <c r="G314" s="65" t="n">
        <f aca="false">IF(C314&gt;0.005,MIN(MAX(0,C314-F314),SUMIF(Prepayments!$D$5:$D$34,A314,Prepayments!$C$5:$C$34)+IF(AND('Loan Details'!$C$9&gt;0,MONTH(B314)='Loan Details'!$C$19,K314&gt;='Loan Details'!$C$11),'Loan Details'!$C$9,0)+'Loan Details'!$C$12),0)</f>
        <v>0</v>
      </c>
      <c r="H314" s="63" t="n">
        <f aca="false">MAX(0,ROUND(C314-F314-G314,2))</f>
        <v>0</v>
      </c>
      <c r="I314" s="66" t="n">
        <f aca="false">SUM($E$7:E314)</f>
        <v>2857118.13</v>
      </c>
      <c r="J314" s="67" t="n">
        <f aca="false">1-H314/'Loan Details'!$C$5</f>
        <v>1</v>
      </c>
      <c r="K314" s="61" t="n">
        <f aca="false">INT((A314-1)/12)+1</f>
        <v>26</v>
      </c>
    </row>
    <row r="315" customFormat="false" ht="15" hidden="false" customHeight="false" outlineLevel="0" collapsed="false">
      <c r="A315" s="61" t="n">
        <v>309</v>
      </c>
      <c r="B315" s="62" t="str">
        <f aca="false">IF(C315&gt;0.005,EDATE('Loan Details'!$C$8,A315-1),"")</f>
        <v/>
      </c>
      <c r="C315" s="63" t="n">
        <f aca="false">H314</f>
        <v>0</v>
      </c>
      <c r="D315" s="64" t="n">
        <f aca="false">IF(C315&gt;0.005,MIN(IF(G314&gt;0,ROUND(PMT('Loan Details'!$C$17,MAX(1,'Loan Details'!$C$16-A315+1),-C315),0),D314),ROUND(C315*(1+'Loan Details'!$C$17),2)),0)</f>
        <v>0</v>
      </c>
      <c r="E315" s="63" t="n">
        <f aca="false">IF(C315&gt;0.005,ROUND(C315*'Loan Details'!$C$17,2),0)</f>
        <v>0</v>
      </c>
      <c r="F315" s="63" t="n">
        <f aca="false">D315-E315</f>
        <v>0</v>
      </c>
      <c r="G315" s="65" t="n">
        <f aca="false">IF(C315&gt;0.005,MIN(MAX(0,C315-F315),SUMIF(Prepayments!$D$5:$D$34,A315,Prepayments!$C$5:$C$34)+IF(AND('Loan Details'!$C$9&gt;0,MONTH(B315)='Loan Details'!$C$19,K315&gt;='Loan Details'!$C$11),'Loan Details'!$C$9,0)+'Loan Details'!$C$12),0)</f>
        <v>0</v>
      </c>
      <c r="H315" s="63" t="n">
        <f aca="false">MAX(0,ROUND(C315-F315-G315,2))</f>
        <v>0</v>
      </c>
      <c r="I315" s="66" t="n">
        <f aca="false">SUM($E$7:E315)</f>
        <v>2857118.13</v>
      </c>
      <c r="J315" s="67" t="n">
        <f aca="false">1-H315/'Loan Details'!$C$5</f>
        <v>1</v>
      </c>
      <c r="K315" s="61" t="n">
        <f aca="false">INT((A315-1)/12)+1</f>
        <v>26</v>
      </c>
    </row>
    <row r="316" customFormat="false" ht="15" hidden="false" customHeight="false" outlineLevel="0" collapsed="false">
      <c r="A316" s="61" t="n">
        <v>310</v>
      </c>
      <c r="B316" s="62" t="str">
        <f aca="false">IF(C316&gt;0.005,EDATE('Loan Details'!$C$8,A316-1),"")</f>
        <v/>
      </c>
      <c r="C316" s="63" t="n">
        <f aca="false">H315</f>
        <v>0</v>
      </c>
      <c r="D316" s="64" t="n">
        <f aca="false">IF(C316&gt;0.005,MIN(IF(G315&gt;0,ROUND(PMT('Loan Details'!$C$17,MAX(1,'Loan Details'!$C$16-A316+1),-C316),0),D315),ROUND(C316*(1+'Loan Details'!$C$17),2)),0)</f>
        <v>0</v>
      </c>
      <c r="E316" s="63" t="n">
        <f aca="false">IF(C316&gt;0.005,ROUND(C316*'Loan Details'!$C$17,2),0)</f>
        <v>0</v>
      </c>
      <c r="F316" s="63" t="n">
        <f aca="false">D316-E316</f>
        <v>0</v>
      </c>
      <c r="G316" s="65" t="n">
        <f aca="false">IF(C316&gt;0.005,MIN(MAX(0,C316-F316),SUMIF(Prepayments!$D$5:$D$34,A316,Prepayments!$C$5:$C$34)+IF(AND('Loan Details'!$C$9&gt;0,MONTH(B316)='Loan Details'!$C$19,K316&gt;='Loan Details'!$C$11),'Loan Details'!$C$9,0)+'Loan Details'!$C$12),0)</f>
        <v>0</v>
      </c>
      <c r="H316" s="63" t="n">
        <f aca="false">MAX(0,ROUND(C316-F316-G316,2))</f>
        <v>0</v>
      </c>
      <c r="I316" s="66" t="n">
        <f aca="false">SUM($E$7:E316)</f>
        <v>2857118.13</v>
      </c>
      <c r="J316" s="67" t="n">
        <f aca="false">1-H316/'Loan Details'!$C$5</f>
        <v>1</v>
      </c>
      <c r="K316" s="61" t="n">
        <f aca="false">INT((A316-1)/12)+1</f>
        <v>26</v>
      </c>
    </row>
    <row r="317" customFormat="false" ht="15" hidden="false" customHeight="false" outlineLevel="0" collapsed="false">
      <c r="A317" s="61" t="n">
        <v>311</v>
      </c>
      <c r="B317" s="62" t="str">
        <f aca="false">IF(C317&gt;0.005,EDATE('Loan Details'!$C$8,A317-1),"")</f>
        <v/>
      </c>
      <c r="C317" s="63" t="n">
        <f aca="false">H316</f>
        <v>0</v>
      </c>
      <c r="D317" s="64" t="n">
        <f aca="false">IF(C317&gt;0.005,MIN(IF(G316&gt;0,ROUND(PMT('Loan Details'!$C$17,MAX(1,'Loan Details'!$C$16-A317+1),-C317),0),D316),ROUND(C317*(1+'Loan Details'!$C$17),2)),0)</f>
        <v>0</v>
      </c>
      <c r="E317" s="63" t="n">
        <f aca="false">IF(C317&gt;0.005,ROUND(C317*'Loan Details'!$C$17,2),0)</f>
        <v>0</v>
      </c>
      <c r="F317" s="63" t="n">
        <f aca="false">D317-E317</f>
        <v>0</v>
      </c>
      <c r="G317" s="65" t="n">
        <f aca="false">IF(C317&gt;0.005,MIN(MAX(0,C317-F317),SUMIF(Prepayments!$D$5:$D$34,A317,Prepayments!$C$5:$C$34)+IF(AND('Loan Details'!$C$9&gt;0,MONTH(B317)='Loan Details'!$C$19,K317&gt;='Loan Details'!$C$11),'Loan Details'!$C$9,0)+'Loan Details'!$C$12),0)</f>
        <v>0</v>
      </c>
      <c r="H317" s="63" t="n">
        <f aca="false">MAX(0,ROUND(C317-F317-G317,2))</f>
        <v>0</v>
      </c>
      <c r="I317" s="66" t="n">
        <f aca="false">SUM($E$7:E317)</f>
        <v>2857118.13</v>
      </c>
      <c r="J317" s="67" t="n">
        <f aca="false">1-H317/'Loan Details'!$C$5</f>
        <v>1</v>
      </c>
      <c r="K317" s="61" t="n">
        <f aca="false">INT((A317-1)/12)+1</f>
        <v>26</v>
      </c>
    </row>
    <row r="318" customFormat="false" ht="15" hidden="false" customHeight="false" outlineLevel="0" collapsed="false">
      <c r="A318" s="61" t="n">
        <v>312</v>
      </c>
      <c r="B318" s="62" t="str">
        <f aca="false">IF(C318&gt;0.005,EDATE('Loan Details'!$C$8,A318-1),"")</f>
        <v/>
      </c>
      <c r="C318" s="63" t="n">
        <f aca="false">H317</f>
        <v>0</v>
      </c>
      <c r="D318" s="64" t="n">
        <f aca="false">IF(C318&gt;0.005,MIN(IF(G317&gt;0,ROUND(PMT('Loan Details'!$C$17,MAX(1,'Loan Details'!$C$16-A318+1),-C318),0),D317),ROUND(C318*(1+'Loan Details'!$C$17),2)),0)</f>
        <v>0</v>
      </c>
      <c r="E318" s="63" t="n">
        <f aca="false">IF(C318&gt;0.005,ROUND(C318*'Loan Details'!$C$17,2),0)</f>
        <v>0</v>
      </c>
      <c r="F318" s="63" t="n">
        <f aca="false">D318-E318</f>
        <v>0</v>
      </c>
      <c r="G318" s="65" t="n">
        <f aca="false">IF(C318&gt;0.005,MIN(MAX(0,C318-F318),SUMIF(Prepayments!$D$5:$D$34,A318,Prepayments!$C$5:$C$34)+IF(AND('Loan Details'!$C$9&gt;0,MONTH(B318)='Loan Details'!$C$19,K318&gt;='Loan Details'!$C$11),'Loan Details'!$C$9,0)+'Loan Details'!$C$12),0)</f>
        <v>0</v>
      </c>
      <c r="H318" s="63" t="n">
        <f aca="false">MAX(0,ROUND(C318-F318-G318,2))</f>
        <v>0</v>
      </c>
      <c r="I318" s="66" t="n">
        <f aca="false">SUM($E$7:E318)</f>
        <v>2857118.13</v>
      </c>
      <c r="J318" s="67" t="n">
        <f aca="false">1-H318/'Loan Details'!$C$5</f>
        <v>1</v>
      </c>
      <c r="K318" s="61" t="n">
        <f aca="false">INT((A318-1)/12)+1</f>
        <v>26</v>
      </c>
    </row>
    <row r="319" customFormat="false" ht="15" hidden="false" customHeight="false" outlineLevel="0" collapsed="false">
      <c r="A319" s="61" t="n">
        <v>313</v>
      </c>
      <c r="B319" s="62" t="str">
        <f aca="false">IF(C319&gt;0.005,EDATE('Loan Details'!$C$8,A319-1),"")</f>
        <v/>
      </c>
      <c r="C319" s="63" t="n">
        <f aca="false">H318</f>
        <v>0</v>
      </c>
      <c r="D319" s="64" t="n">
        <f aca="false">IF(C319&gt;0.005,MIN(IF(G318&gt;0,ROUND(PMT('Loan Details'!$C$17,MAX(1,'Loan Details'!$C$16-A319+1),-C319),0),D318),ROUND(C319*(1+'Loan Details'!$C$17),2)),0)</f>
        <v>0</v>
      </c>
      <c r="E319" s="63" t="n">
        <f aca="false">IF(C319&gt;0.005,ROUND(C319*'Loan Details'!$C$17,2),0)</f>
        <v>0</v>
      </c>
      <c r="F319" s="63" t="n">
        <f aca="false">D319-E319</f>
        <v>0</v>
      </c>
      <c r="G319" s="65" t="n">
        <f aca="false">IF(C319&gt;0.005,MIN(MAX(0,C319-F319),SUMIF(Prepayments!$D$5:$D$34,A319,Prepayments!$C$5:$C$34)+IF(AND('Loan Details'!$C$9&gt;0,MONTH(B319)='Loan Details'!$C$19,K319&gt;='Loan Details'!$C$11),'Loan Details'!$C$9,0)+'Loan Details'!$C$12),0)</f>
        <v>0</v>
      </c>
      <c r="H319" s="63" t="n">
        <f aca="false">MAX(0,ROUND(C319-F319-G319,2))</f>
        <v>0</v>
      </c>
      <c r="I319" s="66" t="n">
        <f aca="false">SUM($E$7:E319)</f>
        <v>2857118.13</v>
      </c>
      <c r="J319" s="67" t="n">
        <f aca="false">1-H319/'Loan Details'!$C$5</f>
        <v>1</v>
      </c>
      <c r="K319" s="61" t="n">
        <f aca="false">INT((A319-1)/12)+1</f>
        <v>27</v>
      </c>
    </row>
    <row r="320" customFormat="false" ht="15" hidden="false" customHeight="false" outlineLevel="0" collapsed="false">
      <c r="A320" s="61" t="n">
        <v>314</v>
      </c>
      <c r="B320" s="62" t="str">
        <f aca="false">IF(C320&gt;0.005,EDATE('Loan Details'!$C$8,A320-1),"")</f>
        <v/>
      </c>
      <c r="C320" s="63" t="n">
        <f aca="false">H319</f>
        <v>0</v>
      </c>
      <c r="D320" s="64" t="n">
        <f aca="false">IF(C320&gt;0.005,MIN(IF(G319&gt;0,ROUND(PMT('Loan Details'!$C$17,MAX(1,'Loan Details'!$C$16-A320+1),-C320),0),D319),ROUND(C320*(1+'Loan Details'!$C$17),2)),0)</f>
        <v>0</v>
      </c>
      <c r="E320" s="63" t="n">
        <f aca="false">IF(C320&gt;0.005,ROUND(C320*'Loan Details'!$C$17,2),0)</f>
        <v>0</v>
      </c>
      <c r="F320" s="63" t="n">
        <f aca="false">D320-E320</f>
        <v>0</v>
      </c>
      <c r="G320" s="65" t="n">
        <f aca="false">IF(C320&gt;0.005,MIN(MAX(0,C320-F320),SUMIF(Prepayments!$D$5:$D$34,A320,Prepayments!$C$5:$C$34)+IF(AND('Loan Details'!$C$9&gt;0,MONTH(B320)='Loan Details'!$C$19,K320&gt;='Loan Details'!$C$11),'Loan Details'!$C$9,0)+'Loan Details'!$C$12),0)</f>
        <v>0</v>
      </c>
      <c r="H320" s="63" t="n">
        <f aca="false">MAX(0,ROUND(C320-F320-G320,2))</f>
        <v>0</v>
      </c>
      <c r="I320" s="66" t="n">
        <f aca="false">SUM($E$7:E320)</f>
        <v>2857118.13</v>
      </c>
      <c r="J320" s="67" t="n">
        <f aca="false">1-H320/'Loan Details'!$C$5</f>
        <v>1</v>
      </c>
      <c r="K320" s="61" t="n">
        <f aca="false">INT((A320-1)/12)+1</f>
        <v>27</v>
      </c>
    </row>
    <row r="321" customFormat="false" ht="15" hidden="false" customHeight="false" outlineLevel="0" collapsed="false">
      <c r="A321" s="61" t="n">
        <v>315</v>
      </c>
      <c r="B321" s="62" t="str">
        <f aca="false">IF(C321&gt;0.005,EDATE('Loan Details'!$C$8,A321-1),"")</f>
        <v/>
      </c>
      <c r="C321" s="63" t="n">
        <f aca="false">H320</f>
        <v>0</v>
      </c>
      <c r="D321" s="64" t="n">
        <f aca="false">IF(C321&gt;0.005,MIN(IF(G320&gt;0,ROUND(PMT('Loan Details'!$C$17,MAX(1,'Loan Details'!$C$16-A321+1),-C321),0),D320),ROUND(C321*(1+'Loan Details'!$C$17),2)),0)</f>
        <v>0</v>
      </c>
      <c r="E321" s="63" t="n">
        <f aca="false">IF(C321&gt;0.005,ROUND(C321*'Loan Details'!$C$17,2),0)</f>
        <v>0</v>
      </c>
      <c r="F321" s="63" t="n">
        <f aca="false">D321-E321</f>
        <v>0</v>
      </c>
      <c r="G321" s="65" t="n">
        <f aca="false">IF(C321&gt;0.005,MIN(MAX(0,C321-F321),SUMIF(Prepayments!$D$5:$D$34,A321,Prepayments!$C$5:$C$34)+IF(AND('Loan Details'!$C$9&gt;0,MONTH(B321)='Loan Details'!$C$19,K321&gt;='Loan Details'!$C$11),'Loan Details'!$C$9,0)+'Loan Details'!$C$12),0)</f>
        <v>0</v>
      </c>
      <c r="H321" s="63" t="n">
        <f aca="false">MAX(0,ROUND(C321-F321-G321,2))</f>
        <v>0</v>
      </c>
      <c r="I321" s="66" t="n">
        <f aca="false">SUM($E$7:E321)</f>
        <v>2857118.13</v>
      </c>
      <c r="J321" s="67" t="n">
        <f aca="false">1-H321/'Loan Details'!$C$5</f>
        <v>1</v>
      </c>
      <c r="K321" s="61" t="n">
        <f aca="false">INT((A321-1)/12)+1</f>
        <v>27</v>
      </c>
    </row>
    <row r="322" customFormat="false" ht="15" hidden="false" customHeight="false" outlineLevel="0" collapsed="false">
      <c r="A322" s="61" t="n">
        <v>316</v>
      </c>
      <c r="B322" s="62" t="str">
        <f aca="false">IF(C322&gt;0.005,EDATE('Loan Details'!$C$8,A322-1),"")</f>
        <v/>
      </c>
      <c r="C322" s="63" t="n">
        <f aca="false">H321</f>
        <v>0</v>
      </c>
      <c r="D322" s="64" t="n">
        <f aca="false">IF(C322&gt;0.005,MIN(IF(G321&gt;0,ROUND(PMT('Loan Details'!$C$17,MAX(1,'Loan Details'!$C$16-A322+1),-C322),0),D321),ROUND(C322*(1+'Loan Details'!$C$17),2)),0)</f>
        <v>0</v>
      </c>
      <c r="E322" s="63" t="n">
        <f aca="false">IF(C322&gt;0.005,ROUND(C322*'Loan Details'!$C$17,2),0)</f>
        <v>0</v>
      </c>
      <c r="F322" s="63" t="n">
        <f aca="false">D322-E322</f>
        <v>0</v>
      </c>
      <c r="G322" s="65" t="n">
        <f aca="false">IF(C322&gt;0.005,MIN(MAX(0,C322-F322),SUMIF(Prepayments!$D$5:$D$34,A322,Prepayments!$C$5:$C$34)+IF(AND('Loan Details'!$C$9&gt;0,MONTH(B322)='Loan Details'!$C$19,K322&gt;='Loan Details'!$C$11),'Loan Details'!$C$9,0)+'Loan Details'!$C$12),0)</f>
        <v>0</v>
      </c>
      <c r="H322" s="63" t="n">
        <f aca="false">MAX(0,ROUND(C322-F322-G322,2))</f>
        <v>0</v>
      </c>
      <c r="I322" s="66" t="n">
        <f aca="false">SUM($E$7:E322)</f>
        <v>2857118.13</v>
      </c>
      <c r="J322" s="67" t="n">
        <f aca="false">1-H322/'Loan Details'!$C$5</f>
        <v>1</v>
      </c>
      <c r="K322" s="61" t="n">
        <f aca="false">INT((A322-1)/12)+1</f>
        <v>27</v>
      </c>
    </row>
    <row r="323" customFormat="false" ht="15" hidden="false" customHeight="false" outlineLevel="0" collapsed="false">
      <c r="A323" s="61" t="n">
        <v>317</v>
      </c>
      <c r="B323" s="62" t="str">
        <f aca="false">IF(C323&gt;0.005,EDATE('Loan Details'!$C$8,A323-1),"")</f>
        <v/>
      </c>
      <c r="C323" s="63" t="n">
        <f aca="false">H322</f>
        <v>0</v>
      </c>
      <c r="D323" s="64" t="n">
        <f aca="false">IF(C323&gt;0.005,MIN(IF(G322&gt;0,ROUND(PMT('Loan Details'!$C$17,MAX(1,'Loan Details'!$C$16-A323+1),-C323),0),D322),ROUND(C323*(1+'Loan Details'!$C$17),2)),0)</f>
        <v>0</v>
      </c>
      <c r="E323" s="63" t="n">
        <f aca="false">IF(C323&gt;0.005,ROUND(C323*'Loan Details'!$C$17,2),0)</f>
        <v>0</v>
      </c>
      <c r="F323" s="63" t="n">
        <f aca="false">D323-E323</f>
        <v>0</v>
      </c>
      <c r="G323" s="65" t="n">
        <f aca="false">IF(C323&gt;0.005,MIN(MAX(0,C323-F323),SUMIF(Prepayments!$D$5:$D$34,A323,Prepayments!$C$5:$C$34)+IF(AND('Loan Details'!$C$9&gt;0,MONTH(B323)='Loan Details'!$C$19,K323&gt;='Loan Details'!$C$11),'Loan Details'!$C$9,0)+'Loan Details'!$C$12),0)</f>
        <v>0</v>
      </c>
      <c r="H323" s="63" t="n">
        <f aca="false">MAX(0,ROUND(C323-F323-G323,2))</f>
        <v>0</v>
      </c>
      <c r="I323" s="66" t="n">
        <f aca="false">SUM($E$7:E323)</f>
        <v>2857118.13</v>
      </c>
      <c r="J323" s="67" t="n">
        <f aca="false">1-H323/'Loan Details'!$C$5</f>
        <v>1</v>
      </c>
      <c r="K323" s="61" t="n">
        <f aca="false">INT((A323-1)/12)+1</f>
        <v>27</v>
      </c>
    </row>
    <row r="324" customFormat="false" ht="15" hidden="false" customHeight="false" outlineLevel="0" collapsed="false">
      <c r="A324" s="61" t="n">
        <v>318</v>
      </c>
      <c r="B324" s="62" t="str">
        <f aca="false">IF(C324&gt;0.005,EDATE('Loan Details'!$C$8,A324-1),"")</f>
        <v/>
      </c>
      <c r="C324" s="63" t="n">
        <f aca="false">H323</f>
        <v>0</v>
      </c>
      <c r="D324" s="64" t="n">
        <f aca="false">IF(C324&gt;0.005,MIN(IF(G323&gt;0,ROUND(PMT('Loan Details'!$C$17,MAX(1,'Loan Details'!$C$16-A324+1),-C324),0),D323),ROUND(C324*(1+'Loan Details'!$C$17),2)),0)</f>
        <v>0</v>
      </c>
      <c r="E324" s="63" t="n">
        <f aca="false">IF(C324&gt;0.005,ROUND(C324*'Loan Details'!$C$17,2),0)</f>
        <v>0</v>
      </c>
      <c r="F324" s="63" t="n">
        <f aca="false">D324-E324</f>
        <v>0</v>
      </c>
      <c r="G324" s="65" t="n">
        <f aca="false">IF(C324&gt;0.005,MIN(MAX(0,C324-F324),SUMIF(Prepayments!$D$5:$D$34,A324,Prepayments!$C$5:$C$34)+IF(AND('Loan Details'!$C$9&gt;0,MONTH(B324)='Loan Details'!$C$19,K324&gt;='Loan Details'!$C$11),'Loan Details'!$C$9,0)+'Loan Details'!$C$12),0)</f>
        <v>0</v>
      </c>
      <c r="H324" s="63" t="n">
        <f aca="false">MAX(0,ROUND(C324-F324-G324,2))</f>
        <v>0</v>
      </c>
      <c r="I324" s="66" t="n">
        <f aca="false">SUM($E$7:E324)</f>
        <v>2857118.13</v>
      </c>
      <c r="J324" s="67" t="n">
        <f aca="false">1-H324/'Loan Details'!$C$5</f>
        <v>1</v>
      </c>
      <c r="K324" s="61" t="n">
        <f aca="false">INT((A324-1)/12)+1</f>
        <v>27</v>
      </c>
    </row>
    <row r="325" customFormat="false" ht="15" hidden="false" customHeight="false" outlineLevel="0" collapsed="false">
      <c r="A325" s="61" t="n">
        <v>319</v>
      </c>
      <c r="B325" s="62" t="str">
        <f aca="false">IF(C325&gt;0.005,EDATE('Loan Details'!$C$8,A325-1),"")</f>
        <v/>
      </c>
      <c r="C325" s="63" t="n">
        <f aca="false">H324</f>
        <v>0</v>
      </c>
      <c r="D325" s="64" t="n">
        <f aca="false">IF(C325&gt;0.005,MIN(IF(G324&gt;0,ROUND(PMT('Loan Details'!$C$17,MAX(1,'Loan Details'!$C$16-A325+1),-C325),0),D324),ROUND(C325*(1+'Loan Details'!$C$17),2)),0)</f>
        <v>0</v>
      </c>
      <c r="E325" s="63" t="n">
        <f aca="false">IF(C325&gt;0.005,ROUND(C325*'Loan Details'!$C$17,2),0)</f>
        <v>0</v>
      </c>
      <c r="F325" s="63" t="n">
        <f aca="false">D325-E325</f>
        <v>0</v>
      </c>
      <c r="G325" s="65" t="n">
        <f aca="false">IF(C325&gt;0.005,MIN(MAX(0,C325-F325),SUMIF(Prepayments!$D$5:$D$34,A325,Prepayments!$C$5:$C$34)+IF(AND('Loan Details'!$C$9&gt;0,MONTH(B325)='Loan Details'!$C$19,K325&gt;='Loan Details'!$C$11),'Loan Details'!$C$9,0)+'Loan Details'!$C$12),0)</f>
        <v>0</v>
      </c>
      <c r="H325" s="63" t="n">
        <f aca="false">MAX(0,ROUND(C325-F325-G325,2))</f>
        <v>0</v>
      </c>
      <c r="I325" s="66" t="n">
        <f aca="false">SUM($E$7:E325)</f>
        <v>2857118.13</v>
      </c>
      <c r="J325" s="67" t="n">
        <f aca="false">1-H325/'Loan Details'!$C$5</f>
        <v>1</v>
      </c>
      <c r="K325" s="61" t="n">
        <f aca="false">INT((A325-1)/12)+1</f>
        <v>27</v>
      </c>
    </row>
    <row r="326" customFormat="false" ht="15" hidden="false" customHeight="false" outlineLevel="0" collapsed="false">
      <c r="A326" s="61" t="n">
        <v>320</v>
      </c>
      <c r="B326" s="62" t="str">
        <f aca="false">IF(C326&gt;0.005,EDATE('Loan Details'!$C$8,A326-1),"")</f>
        <v/>
      </c>
      <c r="C326" s="63" t="n">
        <f aca="false">H325</f>
        <v>0</v>
      </c>
      <c r="D326" s="64" t="n">
        <f aca="false">IF(C326&gt;0.005,MIN(IF(G325&gt;0,ROUND(PMT('Loan Details'!$C$17,MAX(1,'Loan Details'!$C$16-A326+1),-C326),0),D325),ROUND(C326*(1+'Loan Details'!$C$17),2)),0)</f>
        <v>0</v>
      </c>
      <c r="E326" s="63" t="n">
        <f aca="false">IF(C326&gt;0.005,ROUND(C326*'Loan Details'!$C$17,2),0)</f>
        <v>0</v>
      </c>
      <c r="F326" s="63" t="n">
        <f aca="false">D326-E326</f>
        <v>0</v>
      </c>
      <c r="G326" s="65" t="n">
        <f aca="false">IF(C326&gt;0.005,MIN(MAX(0,C326-F326),SUMIF(Prepayments!$D$5:$D$34,A326,Prepayments!$C$5:$C$34)+IF(AND('Loan Details'!$C$9&gt;0,MONTH(B326)='Loan Details'!$C$19,K326&gt;='Loan Details'!$C$11),'Loan Details'!$C$9,0)+'Loan Details'!$C$12),0)</f>
        <v>0</v>
      </c>
      <c r="H326" s="63" t="n">
        <f aca="false">MAX(0,ROUND(C326-F326-G326,2))</f>
        <v>0</v>
      </c>
      <c r="I326" s="66" t="n">
        <f aca="false">SUM($E$7:E326)</f>
        <v>2857118.13</v>
      </c>
      <c r="J326" s="67" t="n">
        <f aca="false">1-H326/'Loan Details'!$C$5</f>
        <v>1</v>
      </c>
      <c r="K326" s="61" t="n">
        <f aca="false">INT((A326-1)/12)+1</f>
        <v>27</v>
      </c>
    </row>
    <row r="327" customFormat="false" ht="15" hidden="false" customHeight="false" outlineLevel="0" collapsed="false">
      <c r="A327" s="61" t="n">
        <v>321</v>
      </c>
      <c r="B327" s="62" t="str">
        <f aca="false">IF(C327&gt;0.005,EDATE('Loan Details'!$C$8,A327-1),"")</f>
        <v/>
      </c>
      <c r="C327" s="63" t="n">
        <f aca="false">H326</f>
        <v>0</v>
      </c>
      <c r="D327" s="64" t="n">
        <f aca="false">IF(C327&gt;0.005,MIN(IF(G326&gt;0,ROUND(PMT('Loan Details'!$C$17,MAX(1,'Loan Details'!$C$16-A327+1),-C327),0),D326),ROUND(C327*(1+'Loan Details'!$C$17),2)),0)</f>
        <v>0</v>
      </c>
      <c r="E327" s="63" t="n">
        <f aca="false">IF(C327&gt;0.005,ROUND(C327*'Loan Details'!$C$17,2),0)</f>
        <v>0</v>
      </c>
      <c r="F327" s="63" t="n">
        <f aca="false">D327-E327</f>
        <v>0</v>
      </c>
      <c r="G327" s="65" t="n">
        <f aca="false">IF(C327&gt;0.005,MIN(MAX(0,C327-F327),SUMIF(Prepayments!$D$5:$D$34,A327,Prepayments!$C$5:$C$34)+IF(AND('Loan Details'!$C$9&gt;0,MONTH(B327)='Loan Details'!$C$19,K327&gt;='Loan Details'!$C$11),'Loan Details'!$C$9,0)+'Loan Details'!$C$12),0)</f>
        <v>0</v>
      </c>
      <c r="H327" s="63" t="n">
        <f aca="false">MAX(0,ROUND(C327-F327-G327,2))</f>
        <v>0</v>
      </c>
      <c r="I327" s="66" t="n">
        <f aca="false">SUM($E$7:E327)</f>
        <v>2857118.13</v>
      </c>
      <c r="J327" s="67" t="n">
        <f aca="false">1-H327/'Loan Details'!$C$5</f>
        <v>1</v>
      </c>
      <c r="K327" s="61" t="n">
        <f aca="false">INT((A327-1)/12)+1</f>
        <v>27</v>
      </c>
    </row>
    <row r="328" customFormat="false" ht="15" hidden="false" customHeight="false" outlineLevel="0" collapsed="false">
      <c r="A328" s="61" t="n">
        <v>322</v>
      </c>
      <c r="B328" s="62" t="str">
        <f aca="false">IF(C328&gt;0.005,EDATE('Loan Details'!$C$8,A328-1),"")</f>
        <v/>
      </c>
      <c r="C328" s="63" t="n">
        <f aca="false">H327</f>
        <v>0</v>
      </c>
      <c r="D328" s="64" t="n">
        <f aca="false">IF(C328&gt;0.005,MIN(IF(G327&gt;0,ROUND(PMT('Loan Details'!$C$17,MAX(1,'Loan Details'!$C$16-A328+1),-C328),0),D327),ROUND(C328*(1+'Loan Details'!$C$17),2)),0)</f>
        <v>0</v>
      </c>
      <c r="E328" s="63" t="n">
        <f aca="false">IF(C328&gt;0.005,ROUND(C328*'Loan Details'!$C$17,2),0)</f>
        <v>0</v>
      </c>
      <c r="F328" s="63" t="n">
        <f aca="false">D328-E328</f>
        <v>0</v>
      </c>
      <c r="G328" s="65" t="n">
        <f aca="false">IF(C328&gt;0.005,MIN(MAX(0,C328-F328),SUMIF(Prepayments!$D$5:$D$34,A328,Prepayments!$C$5:$C$34)+IF(AND('Loan Details'!$C$9&gt;0,MONTH(B328)='Loan Details'!$C$19,K328&gt;='Loan Details'!$C$11),'Loan Details'!$C$9,0)+'Loan Details'!$C$12),0)</f>
        <v>0</v>
      </c>
      <c r="H328" s="63" t="n">
        <f aca="false">MAX(0,ROUND(C328-F328-G328,2))</f>
        <v>0</v>
      </c>
      <c r="I328" s="66" t="n">
        <f aca="false">SUM($E$7:E328)</f>
        <v>2857118.13</v>
      </c>
      <c r="J328" s="67" t="n">
        <f aca="false">1-H328/'Loan Details'!$C$5</f>
        <v>1</v>
      </c>
      <c r="K328" s="61" t="n">
        <f aca="false">INT((A328-1)/12)+1</f>
        <v>27</v>
      </c>
    </row>
    <row r="329" customFormat="false" ht="15" hidden="false" customHeight="false" outlineLevel="0" collapsed="false">
      <c r="A329" s="61" t="n">
        <v>323</v>
      </c>
      <c r="B329" s="62" t="str">
        <f aca="false">IF(C329&gt;0.005,EDATE('Loan Details'!$C$8,A329-1),"")</f>
        <v/>
      </c>
      <c r="C329" s="63" t="n">
        <f aca="false">H328</f>
        <v>0</v>
      </c>
      <c r="D329" s="64" t="n">
        <f aca="false">IF(C329&gt;0.005,MIN(IF(G328&gt;0,ROUND(PMT('Loan Details'!$C$17,MAX(1,'Loan Details'!$C$16-A329+1),-C329),0),D328),ROUND(C329*(1+'Loan Details'!$C$17),2)),0)</f>
        <v>0</v>
      </c>
      <c r="E329" s="63" t="n">
        <f aca="false">IF(C329&gt;0.005,ROUND(C329*'Loan Details'!$C$17,2),0)</f>
        <v>0</v>
      </c>
      <c r="F329" s="63" t="n">
        <f aca="false">D329-E329</f>
        <v>0</v>
      </c>
      <c r="G329" s="65" t="n">
        <f aca="false">IF(C329&gt;0.005,MIN(MAX(0,C329-F329),SUMIF(Prepayments!$D$5:$D$34,A329,Prepayments!$C$5:$C$34)+IF(AND('Loan Details'!$C$9&gt;0,MONTH(B329)='Loan Details'!$C$19,K329&gt;='Loan Details'!$C$11),'Loan Details'!$C$9,0)+'Loan Details'!$C$12),0)</f>
        <v>0</v>
      </c>
      <c r="H329" s="63" t="n">
        <f aca="false">MAX(0,ROUND(C329-F329-G329,2))</f>
        <v>0</v>
      </c>
      <c r="I329" s="66" t="n">
        <f aca="false">SUM($E$7:E329)</f>
        <v>2857118.13</v>
      </c>
      <c r="J329" s="67" t="n">
        <f aca="false">1-H329/'Loan Details'!$C$5</f>
        <v>1</v>
      </c>
      <c r="K329" s="61" t="n">
        <f aca="false">INT((A329-1)/12)+1</f>
        <v>27</v>
      </c>
    </row>
    <row r="330" customFormat="false" ht="15" hidden="false" customHeight="false" outlineLevel="0" collapsed="false">
      <c r="A330" s="61" t="n">
        <v>324</v>
      </c>
      <c r="B330" s="62" t="str">
        <f aca="false">IF(C330&gt;0.005,EDATE('Loan Details'!$C$8,A330-1),"")</f>
        <v/>
      </c>
      <c r="C330" s="63" t="n">
        <f aca="false">H329</f>
        <v>0</v>
      </c>
      <c r="D330" s="64" t="n">
        <f aca="false">IF(C330&gt;0.005,MIN(IF(G329&gt;0,ROUND(PMT('Loan Details'!$C$17,MAX(1,'Loan Details'!$C$16-A330+1),-C330),0),D329),ROUND(C330*(1+'Loan Details'!$C$17),2)),0)</f>
        <v>0</v>
      </c>
      <c r="E330" s="63" t="n">
        <f aca="false">IF(C330&gt;0.005,ROUND(C330*'Loan Details'!$C$17,2),0)</f>
        <v>0</v>
      </c>
      <c r="F330" s="63" t="n">
        <f aca="false">D330-E330</f>
        <v>0</v>
      </c>
      <c r="G330" s="65" t="n">
        <f aca="false">IF(C330&gt;0.005,MIN(MAX(0,C330-F330),SUMIF(Prepayments!$D$5:$D$34,A330,Prepayments!$C$5:$C$34)+IF(AND('Loan Details'!$C$9&gt;0,MONTH(B330)='Loan Details'!$C$19,K330&gt;='Loan Details'!$C$11),'Loan Details'!$C$9,0)+'Loan Details'!$C$12),0)</f>
        <v>0</v>
      </c>
      <c r="H330" s="63" t="n">
        <f aca="false">MAX(0,ROUND(C330-F330-G330,2))</f>
        <v>0</v>
      </c>
      <c r="I330" s="66" t="n">
        <f aca="false">SUM($E$7:E330)</f>
        <v>2857118.13</v>
      </c>
      <c r="J330" s="67" t="n">
        <f aca="false">1-H330/'Loan Details'!$C$5</f>
        <v>1</v>
      </c>
      <c r="K330" s="61" t="n">
        <f aca="false">INT((A330-1)/12)+1</f>
        <v>27</v>
      </c>
    </row>
    <row r="331" customFormat="false" ht="15" hidden="false" customHeight="false" outlineLevel="0" collapsed="false">
      <c r="A331" s="61" t="n">
        <v>325</v>
      </c>
      <c r="B331" s="62" t="str">
        <f aca="false">IF(C331&gt;0.005,EDATE('Loan Details'!$C$8,A331-1),"")</f>
        <v/>
      </c>
      <c r="C331" s="63" t="n">
        <f aca="false">H330</f>
        <v>0</v>
      </c>
      <c r="D331" s="64" t="n">
        <f aca="false">IF(C331&gt;0.005,MIN(IF(G330&gt;0,ROUND(PMT('Loan Details'!$C$17,MAX(1,'Loan Details'!$C$16-A331+1),-C331),0),D330),ROUND(C331*(1+'Loan Details'!$C$17),2)),0)</f>
        <v>0</v>
      </c>
      <c r="E331" s="63" t="n">
        <f aca="false">IF(C331&gt;0.005,ROUND(C331*'Loan Details'!$C$17,2),0)</f>
        <v>0</v>
      </c>
      <c r="F331" s="63" t="n">
        <f aca="false">D331-E331</f>
        <v>0</v>
      </c>
      <c r="G331" s="65" t="n">
        <f aca="false">IF(C331&gt;0.005,MIN(MAX(0,C331-F331),SUMIF(Prepayments!$D$5:$D$34,A331,Prepayments!$C$5:$C$34)+IF(AND('Loan Details'!$C$9&gt;0,MONTH(B331)='Loan Details'!$C$19,K331&gt;='Loan Details'!$C$11),'Loan Details'!$C$9,0)+'Loan Details'!$C$12),0)</f>
        <v>0</v>
      </c>
      <c r="H331" s="63" t="n">
        <f aca="false">MAX(0,ROUND(C331-F331-G331,2))</f>
        <v>0</v>
      </c>
      <c r="I331" s="66" t="n">
        <f aca="false">SUM($E$7:E331)</f>
        <v>2857118.13</v>
      </c>
      <c r="J331" s="67" t="n">
        <f aca="false">1-H331/'Loan Details'!$C$5</f>
        <v>1</v>
      </c>
      <c r="K331" s="61" t="n">
        <f aca="false">INT((A331-1)/12)+1</f>
        <v>28</v>
      </c>
    </row>
    <row r="332" customFormat="false" ht="15" hidden="false" customHeight="false" outlineLevel="0" collapsed="false">
      <c r="A332" s="61" t="n">
        <v>326</v>
      </c>
      <c r="B332" s="62" t="str">
        <f aca="false">IF(C332&gt;0.005,EDATE('Loan Details'!$C$8,A332-1),"")</f>
        <v/>
      </c>
      <c r="C332" s="63" t="n">
        <f aca="false">H331</f>
        <v>0</v>
      </c>
      <c r="D332" s="64" t="n">
        <f aca="false">IF(C332&gt;0.005,MIN(IF(G331&gt;0,ROUND(PMT('Loan Details'!$C$17,MAX(1,'Loan Details'!$C$16-A332+1),-C332),0),D331),ROUND(C332*(1+'Loan Details'!$C$17),2)),0)</f>
        <v>0</v>
      </c>
      <c r="E332" s="63" t="n">
        <f aca="false">IF(C332&gt;0.005,ROUND(C332*'Loan Details'!$C$17,2),0)</f>
        <v>0</v>
      </c>
      <c r="F332" s="63" t="n">
        <f aca="false">D332-E332</f>
        <v>0</v>
      </c>
      <c r="G332" s="65" t="n">
        <f aca="false">IF(C332&gt;0.005,MIN(MAX(0,C332-F332),SUMIF(Prepayments!$D$5:$D$34,A332,Prepayments!$C$5:$C$34)+IF(AND('Loan Details'!$C$9&gt;0,MONTH(B332)='Loan Details'!$C$19,K332&gt;='Loan Details'!$C$11),'Loan Details'!$C$9,0)+'Loan Details'!$C$12),0)</f>
        <v>0</v>
      </c>
      <c r="H332" s="63" t="n">
        <f aca="false">MAX(0,ROUND(C332-F332-G332,2))</f>
        <v>0</v>
      </c>
      <c r="I332" s="66" t="n">
        <f aca="false">SUM($E$7:E332)</f>
        <v>2857118.13</v>
      </c>
      <c r="J332" s="67" t="n">
        <f aca="false">1-H332/'Loan Details'!$C$5</f>
        <v>1</v>
      </c>
      <c r="K332" s="61" t="n">
        <f aca="false">INT((A332-1)/12)+1</f>
        <v>28</v>
      </c>
    </row>
    <row r="333" customFormat="false" ht="15" hidden="false" customHeight="false" outlineLevel="0" collapsed="false">
      <c r="A333" s="61" t="n">
        <v>327</v>
      </c>
      <c r="B333" s="62" t="str">
        <f aca="false">IF(C333&gt;0.005,EDATE('Loan Details'!$C$8,A333-1),"")</f>
        <v/>
      </c>
      <c r="C333" s="63" t="n">
        <f aca="false">H332</f>
        <v>0</v>
      </c>
      <c r="D333" s="64" t="n">
        <f aca="false">IF(C333&gt;0.005,MIN(IF(G332&gt;0,ROUND(PMT('Loan Details'!$C$17,MAX(1,'Loan Details'!$C$16-A333+1),-C333),0),D332),ROUND(C333*(1+'Loan Details'!$C$17),2)),0)</f>
        <v>0</v>
      </c>
      <c r="E333" s="63" t="n">
        <f aca="false">IF(C333&gt;0.005,ROUND(C333*'Loan Details'!$C$17,2),0)</f>
        <v>0</v>
      </c>
      <c r="F333" s="63" t="n">
        <f aca="false">D333-E333</f>
        <v>0</v>
      </c>
      <c r="G333" s="65" t="n">
        <f aca="false">IF(C333&gt;0.005,MIN(MAX(0,C333-F333),SUMIF(Prepayments!$D$5:$D$34,A333,Prepayments!$C$5:$C$34)+IF(AND('Loan Details'!$C$9&gt;0,MONTH(B333)='Loan Details'!$C$19,K333&gt;='Loan Details'!$C$11),'Loan Details'!$C$9,0)+'Loan Details'!$C$12),0)</f>
        <v>0</v>
      </c>
      <c r="H333" s="63" t="n">
        <f aca="false">MAX(0,ROUND(C333-F333-G333,2))</f>
        <v>0</v>
      </c>
      <c r="I333" s="66" t="n">
        <f aca="false">SUM($E$7:E333)</f>
        <v>2857118.13</v>
      </c>
      <c r="J333" s="67" t="n">
        <f aca="false">1-H333/'Loan Details'!$C$5</f>
        <v>1</v>
      </c>
      <c r="K333" s="61" t="n">
        <f aca="false">INT((A333-1)/12)+1</f>
        <v>28</v>
      </c>
    </row>
    <row r="334" customFormat="false" ht="15" hidden="false" customHeight="false" outlineLevel="0" collapsed="false">
      <c r="A334" s="61" t="n">
        <v>328</v>
      </c>
      <c r="B334" s="62" t="str">
        <f aca="false">IF(C334&gt;0.005,EDATE('Loan Details'!$C$8,A334-1),"")</f>
        <v/>
      </c>
      <c r="C334" s="63" t="n">
        <f aca="false">H333</f>
        <v>0</v>
      </c>
      <c r="D334" s="64" t="n">
        <f aca="false">IF(C334&gt;0.005,MIN(IF(G333&gt;0,ROUND(PMT('Loan Details'!$C$17,MAX(1,'Loan Details'!$C$16-A334+1),-C334),0),D333),ROUND(C334*(1+'Loan Details'!$C$17),2)),0)</f>
        <v>0</v>
      </c>
      <c r="E334" s="63" t="n">
        <f aca="false">IF(C334&gt;0.005,ROUND(C334*'Loan Details'!$C$17,2),0)</f>
        <v>0</v>
      </c>
      <c r="F334" s="63" t="n">
        <f aca="false">D334-E334</f>
        <v>0</v>
      </c>
      <c r="G334" s="65" t="n">
        <f aca="false">IF(C334&gt;0.005,MIN(MAX(0,C334-F334),SUMIF(Prepayments!$D$5:$D$34,A334,Prepayments!$C$5:$C$34)+IF(AND('Loan Details'!$C$9&gt;0,MONTH(B334)='Loan Details'!$C$19,K334&gt;='Loan Details'!$C$11),'Loan Details'!$C$9,0)+'Loan Details'!$C$12),0)</f>
        <v>0</v>
      </c>
      <c r="H334" s="63" t="n">
        <f aca="false">MAX(0,ROUND(C334-F334-G334,2))</f>
        <v>0</v>
      </c>
      <c r="I334" s="66" t="n">
        <f aca="false">SUM($E$7:E334)</f>
        <v>2857118.13</v>
      </c>
      <c r="J334" s="67" t="n">
        <f aca="false">1-H334/'Loan Details'!$C$5</f>
        <v>1</v>
      </c>
      <c r="K334" s="61" t="n">
        <f aca="false">INT((A334-1)/12)+1</f>
        <v>28</v>
      </c>
    </row>
    <row r="335" customFormat="false" ht="15" hidden="false" customHeight="false" outlineLevel="0" collapsed="false">
      <c r="A335" s="61" t="n">
        <v>329</v>
      </c>
      <c r="B335" s="62" t="str">
        <f aca="false">IF(C335&gt;0.005,EDATE('Loan Details'!$C$8,A335-1),"")</f>
        <v/>
      </c>
      <c r="C335" s="63" t="n">
        <f aca="false">H334</f>
        <v>0</v>
      </c>
      <c r="D335" s="64" t="n">
        <f aca="false">IF(C335&gt;0.005,MIN(IF(G334&gt;0,ROUND(PMT('Loan Details'!$C$17,MAX(1,'Loan Details'!$C$16-A335+1),-C335),0),D334),ROUND(C335*(1+'Loan Details'!$C$17),2)),0)</f>
        <v>0</v>
      </c>
      <c r="E335" s="63" t="n">
        <f aca="false">IF(C335&gt;0.005,ROUND(C335*'Loan Details'!$C$17,2),0)</f>
        <v>0</v>
      </c>
      <c r="F335" s="63" t="n">
        <f aca="false">D335-E335</f>
        <v>0</v>
      </c>
      <c r="G335" s="65" t="n">
        <f aca="false">IF(C335&gt;0.005,MIN(MAX(0,C335-F335),SUMIF(Prepayments!$D$5:$D$34,A335,Prepayments!$C$5:$C$34)+IF(AND('Loan Details'!$C$9&gt;0,MONTH(B335)='Loan Details'!$C$19,K335&gt;='Loan Details'!$C$11),'Loan Details'!$C$9,0)+'Loan Details'!$C$12),0)</f>
        <v>0</v>
      </c>
      <c r="H335" s="63" t="n">
        <f aca="false">MAX(0,ROUND(C335-F335-G335,2))</f>
        <v>0</v>
      </c>
      <c r="I335" s="66" t="n">
        <f aca="false">SUM($E$7:E335)</f>
        <v>2857118.13</v>
      </c>
      <c r="J335" s="67" t="n">
        <f aca="false">1-H335/'Loan Details'!$C$5</f>
        <v>1</v>
      </c>
      <c r="K335" s="61" t="n">
        <f aca="false">INT((A335-1)/12)+1</f>
        <v>28</v>
      </c>
    </row>
    <row r="336" customFormat="false" ht="15" hidden="false" customHeight="false" outlineLevel="0" collapsed="false">
      <c r="A336" s="61" t="n">
        <v>330</v>
      </c>
      <c r="B336" s="62" t="str">
        <f aca="false">IF(C336&gt;0.005,EDATE('Loan Details'!$C$8,A336-1),"")</f>
        <v/>
      </c>
      <c r="C336" s="63" t="n">
        <f aca="false">H335</f>
        <v>0</v>
      </c>
      <c r="D336" s="64" t="n">
        <f aca="false">IF(C336&gt;0.005,MIN(IF(G335&gt;0,ROUND(PMT('Loan Details'!$C$17,MAX(1,'Loan Details'!$C$16-A336+1),-C336),0),D335),ROUND(C336*(1+'Loan Details'!$C$17),2)),0)</f>
        <v>0</v>
      </c>
      <c r="E336" s="63" t="n">
        <f aca="false">IF(C336&gt;0.005,ROUND(C336*'Loan Details'!$C$17,2),0)</f>
        <v>0</v>
      </c>
      <c r="F336" s="63" t="n">
        <f aca="false">D336-E336</f>
        <v>0</v>
      </c>
      <c r="G336" s="65" t="n">
        <f aca="false">IF(C336&gt;0.005,MIN(MAX(0,C336-F336),SUMIF(Prepayments!$D$5:$D$34,A336,Prepayments!$C$5:$C$34)+IF(AND('Loan Details'!$C$9&gt;0,MONTH(B336)='Loan Details'!$C$19,K336&gt;='Loan Details'!$C$11),'Loan Details'!$C$9,0)+'Loan Details'!$C$12),0)</f>
        <v>0</v>
      </c>
      <c r="H336" s="63" t="n">
        <f aca="false">MAX(0,ROUND(C336-F336-G336,2))</f>
        <v>0</v>
      </c>
      <c r="I336" s="66" t="n">
        <f aca="false">SUM($E$7:E336)</f>
        <v>2857118.13</v>
      </c>
      <c r="J336" s="67" t="n">
        <f aca="false">1-H336/'Loan Details'!$C$5</f>
        <v>1</v>
      </c>
      <c r="K336" s="61" t="n">
        <f aca="false">INT((A336-1)/12)+1</f>
        <v>28</v>
      </c>
    </row>
    <row r="337" customFormat="false" ht="15" hidden="false" customHeight="false" outlineLevel="0" collapsed="false">
      <c r="A337" s="61" t="n">
        <v>331</v>
      </c>
      <c r="B337" s="62" t="str">
        <f aca="false">IF(C337&gt;0.005,EDATE('Loan Details'!$C$8,A337-1),"")</f>
        <v/>
      </c>
      <c r="C337" s="63" t="n">
        <f aca="false">H336</f>
        <v>0</v>
      </c>
      <c r="D337" s="64" t="n">
        <f aca="false">IF(C337&gt;0.005,MIN(IF(G336&gt;0,ROUND(PMT('Loan Details'!$C$17,MAX(1,'Loan Details'!$C$16-A337+1),-C337),0),D336),ROUND(C337*(1+'Loan Details'!$C$17),2)),0)</f>
        <v>0</v>
      </c>
      <c r="E337" s="63" t="n">
        <f aca="false">IF(C337&gt;0.005,ROUND(C337*'Loan Details'!$C$17,2),0)</f>
        <v>0</v>
      </c>
      <c r="F337" s="63" t="n">
        <f aca="false">D337-E337</f>
        <v>0</v>
      </c>
      <c r="G337" s="65" t="n">
        <f aca="false">IF(C337&gt;0.005,MIN(MAX(0,C337-F337),SUMIF(Prepayments!$D$5:$D$34,A337,Prepayments!$C$5:$C$34)+IF(AND('Loan Details'!$C$9&gt;0,MONTH(B337)='Loan Details'!$C$19,K337&gt;='Loan Details'!$C$11),'Loan Details'!$C$9,0)+'Loan Details'!$C$12),0)</f>
        <v>0</v>
      </c>
      <c r="H337" s="63" t="n">
        <f aca="false">MAX(0,ROUND(C337-F337-G337,2))</f>
        <v>0</v>
      </c>
      <c r="I337" s="66" t="n">
        <f aca="false">SUM($E$7:E337)</f>
        <v>2857118.13</v>
      </c>
      <c r="J337" s="67" t="n">
        <f aca="false">1-H337/'Loan Details'!$C$5</f>
        <v>1</v>
      </c>
      <c r="K337" s="61" t="n">
        <f aca="false">INT((A337-1)/12)+1</f>
        <v>28</v>
      </c>
    </row>
    <row r="338" customFormat="false" ht="15" hidden="false" customHeight="false" outlineLevel="0" collapsed="false">
      <c r="A338" s="61" t="n">
        <v>332</v>
      </c>
      <c r="B338" s="62" t="str">
        <f aca="false">IF(C338&gt;0.005,EDATE('Loan Details'!$C$8,A338-1),"")</f>
        <v/>
      </c>
      <c r="C338" s="63" t="n">
        <f aca="false">H337</f>
        <v>0</v>
      </c>
      <c r="D338" s="64" t="n">
        <f aca="false">IF(C338&gt;0.005,MIN(IF(G337&gt;0,ROUND(PMT('Loan Details'!$C$17,MAX(1,'Loan Details'!$C$16-A338+1),-C338),0),D337),ROUND(C338*(1+'Loan Details'!$C$17),2)),0)</f>
        <v>0</v>
      </c>
      <c r="E338" s="63" t="n">
        <f aca="false">IF(C338&gt;0.005,ROUND(C338*'Loan Details'!$C$17,2),0)</f>
        <v>0</v>
      </c>
      <c r="F338" s="63" t="n">
        <f aca="false">D338-E338</f>
        <v>0</v>
      </c>
      <c r="G338" s="65" t="n">
        <f aca="false">IF(C338&gt;0.005,MIN(MAX(0,C338-F338),SUMIF(Prepayments!$D$5:$D$34,A338,Prepayments!$C$5:$C$34)+IF(AND('Loan Details'!$C$9&gt;0,MONTH(B338)='Loan Details'!$C$19,K338&gt;='Loan Details'!$C$11),'Loan Details'!$C$9,0)+'Loan Details'!$C$12),0)</f>
        <v>0</v>
      </c>
      <c r="H338" s="63" t="n">
        <f aca="false">MAX(0,ROUND(C338-F338-G338,2))</f>
        <v>0</v>
      </c>
      <c r="I338" s="66" t="n">
        <f aca="false">SUM($E$7:E338)</f>
        <v>2857118.13</v>
      </c>
      <c r="J338" s="67" t="n">
        <f aca="false">1-H338/'Loan Details'!$C$5</f>
        <v>1</v>
      </c>
      <c r="K338" s="61" t="n">
        <f aca="false">INT((A338-1)/12)+1</f>
        <v>28</v>
      </c>
    </row>
    <row r="339" customFormat="false" ht="15" hidden="false" customHeight="false" outlineLevel="0" collapsed="false">
      <c r="A339" s="61" t="n">
        <v>333</v>
      </c>
      <c r="B339" s="62" t="str">
        <f aca="false">IF(C339&gt;0.005,EDATE('Loan Details'!$C$8,A339-1),"")</f>
        <v/>
      </c>
      <c r="C339" s="63" t="n">
        <f aca="false">H338</f>
        <v>0</v>
      </c>
      <c r="D339" s="64" t="n">
        <f aca="false">IF(C339&gt;0.005,MIN(IF(G338&gt;0,ROUND(PMT('Loan Details'!$C$17,MAX(1,'Loan Details'!$C$16-A339+1),-C339),0),D338),ROUND(C339*(1+'Loan Details'!$C$17),2)),0)</f>
        <v>0</v>
      </c>
      <c r="E339" s="63" t="n">
        <f aca="false">IF(C339&gt;0.005,ROUND(C339*'Loan Details'!$C$17,2),0)</f>
        <v>0</v>
      </c>
      <c r="F339" s="63" t="n">
        <f aca="false">D339-E339</f>
        <v>0</v>
      </c>
      <c r="G339" s="65" t="n">
        <f aca="false">IF(C339&gt;0.005,MIN(MAX(0,C339-F339),SUMIF(Prepayments!$D$5:$D$34,A339,Prepayments!$C$5:$C$34)+IF(AND('Loan Details'!$C$9&gt;0,MONTH(B339)='Loan Details'!$C$19,K339&gt;='Loan Details'!$C$11),'Loan Details'!$C$9,0)+'Loan Details'!$C$12),0)</f>
        <v>0</v>
      </c>
      <c r="H339" s="63" t="n">
        <f aca="false">MAX(0,ROUND(C339-F339-G339,2))</f>
        <v>0</v>
      </c>
      <c r="I339" s="66" t="n">
        <f aca="false">SUM($E$7:E339)</f>
        <v>2857118.13</v>
      </c>
      <c r="J339" s="67" t="n">
        <f aca="false">1-H339/'Loan Details'!$C$5</f>
        <v>1</v>
      </c>
      <c r="K339" s="61" t="n">
        <f aca="false">INT((A339-1)/12)+1</f>
        <v>28</v>
      </c>
    </row>
    <row r="340" customFormat="false" ht="15" hidden="false" customHeight="false" outlineLevel="0" collapsed="false">
      <c r="A340" s="61" t="n">
        <v>334</v>
      </c>
      <c r="B340" s="62" t="str">
        <f aca="false">IF(C340&gt;0.005,EDATE('Loan Details'!$C$8,A340-1),"")</f>
        <v/>
      </c>
      <c r="C340" s="63" t="n">
        <f aca="false">H339</f>
        <v>0</v>
      </c>
      <c r="D340" s="64" t="n">
        <f aca="false">IF(C340&gt;0.005,MIN(IF(G339&gt;0,ROUND(PMT('Loan Details'!$C$17,MAX(1,'Loan Details'!$C$16-A340+1),-C340),0),D339),ROUND(C340*(1+'Loan Details'!$C$17),2)),0)</f>
        <v>0</v>
      </c>
      <c r="E340" s="63" t="n">
        <f aca="false">IF(C340&gt;0.005,ROUND(C340*'Loan Details'!$C$17,2),0)</f>
        <v>0</v>
      </c>
      <c r="F340" s="63" t="n">
        <f aca="false">D340-E340</f>
        <v>0</v>
      </c>
      <c r="G340" s="65" t="n">
        <f aca="false">IF(C340&gt;0.005,MIN(MAX(0,C340-F340),SUMIF(Prepayments!$D$5:$D$34,A340,Prepayments!$C$5:$C$34)+IF(AND('Loan Details'!$C$9&gt;0,MONTH(B340)='Loan Details'!$C$19,K340&gt;='Loan Details'!$C$11),'Loan Details'!$C$9,0)+'Loan Details'!$C$12),0)</f>
        <v>0</v>
      </c>
      <c r="H340" s="63" t="n">
        <f aca="false">MAX(0,ROUND(C340-F340-G340,2))</f>
        <v>0</v>
      </c>
      <c r="I340" s="66" t="n">
        <f aca="false">SUM($E$7:E340)</f>
        <v>2857118.13</v>
      </c>
      <c r="J340" s="67" t="n">
        <f aca="false">1-H340/'Loan Details'!$C$5</f>
        <v>1</v>
      </c>
      <c r="K340" s="61" t="n">
        <f aca="false">INT((A340-1)/12)+1</f>
        <v>28</v>
      </c>
    </row>
    <row r="341" customFormat="false" ht="15" hidden="false" customHeight="false" outlineLevel="0" collapsed="false">
      <c r="A341" s="61" t="n">
        <v>335</v>
      </c>
      <c r="B341" s="62" t="str">
        <f aca="false">IF(C341&gt;0.005,EDATE('Loan Details'!$C$8,A341-1),"")</f>
        <v/>
      </c>
      <c r="C341" s="63" t="n">
        <f aca="false">H340</f>
        <v>0</v>
      </c>
      <c r="D341" s="64" t="n">
        <f aca="false">IF(C341&gt;0.005,MIN(IF(G340&gt;0,ROUND(PMT('Loan Details'!$C$17,MAX(1,'Loan Details'!$C$16-A341+1),-C341),0),D340),ROUND(C341*(1+'Loan Details'!$C$17),2)),0)</f>
        <v>0</v>
      </c>
      <c r="E341" s="63" t="n">
        <f aca="false">IF(C341&gt;0.005,ROUND(C341*'Loan Details'!$C$17,2),0)</f>
        <v>0</v>
      </c>
      <c r="F341" s="63" t="n">
        <f aca="false">D341-E341</f>
        <v>0</v>
      </c>
      <c r="G341" s="65" t="n">
        <f aca="false">IF(C341&gt;0.005,MIN(MAX(0,C341-F341),SUMIF(Prepayments!$D$5:$D$34,A341,Prepayments!$C$5:$C$34)+IF(AND('Loan Details'!$C$9&gt;0,MONTH(B341)='Loan Details'!$C$19,K341&gt;='Loan Details'!$C$11),'Loan Details'!$C$9,0)+'Loan Details'!$C$12),0)</f>
        <v>0</v>
      </c>
      <c r="H341" s="63" t="n">
        <f aca="false">MAX(0,ROUND(C341-F341-G341,2))</f>
        <v>0</v>
      </c>
      <c r="I341" s="66" t="n">
        <f aca="false">SUM($E$7:E341)</f>
        <v>2857118.13</v>
      </c>
      <c r="J341" s="67" t="n">
        <f aca="false">1-H341/'Loan Details'!$C$5</f>
        <v>1</v>
      </c>
      <c r="K341" s="61" t="n">
        <f aca="false">INT((A341-1)/12)+1</f>
        <v>28</v>
      </c>
    </row>
    <row r="342" customFormat="false" ht="15" hidden="false" customHeight="false" outlineLevel="0" collapsed="false">
      <c r="A342" s="61" t="n">
        <v>336</v>
      </c>
      <c r="B342" s="62" t="str">
        <f aca="false">IF(C342&gt;0.005,EDATE('Loan Details'!$C$8,A342-1),"")</f>
        <v/>
      </c>
      <c r="C342" s="63" t="n">
        <f aca="false">H341</f>
        <v>0</v>
      </c>
      <c r="D342" s="64" t="n">
        <f aca="false">IF(C342&gt;0.005,MIN(IF(G341&gt;0,ROUND(PMT('Loan Details'!$C$17,MAX(1,'Loan Details'!$C$16-A342+1),-C342),0),D341),ROUND(C342*(1+'Loan Details'!$C$17),2)),0)</f>
        <v>0</v>
      </c>
      <c r="E342" s="63" t="n">
        <f aca="false">IF(C342&gt;0.005,ROUND(C342*'Loan Details'!$C$17,2),0)</f>
        <v>0</v>
      </c>
      <c r="F342" s="63" t="n">
        <f aca="false">D342-E342</f>
        <v>0</v>
      </c>
      <c r="G342" s="65" t="n">
        <f aca="false">IF(C342&gt;0.005,MIN(MAX(0,C342-F342),SUMIF(Prepayments!$D$5:$D$34,A342,Prepayments!$C$5:$C$34)+IF(AND('Loan Details'!$C$9&gt;0,MONTH(B342)='Loan Details'!$C$19,K342&gt;='Loan Details'!$C$11),'Loan Details'!$C$9,0)+'Loan Details'!$C$12),0)</f>
        <v>0</v>
      </c>
      <c r="H342" s="63" t="n">
        <f aca="false">MAX(0,ROUND(C342-F342-G342,2))</f>
        <v>0</v>
      </c>
      <c r="I342" s="66" t="n">
        <f aca="false">SUM($E$7:E342)</f>
        <v>2857118.13</v>
      </c>
      <c r="J342" s="67" t="n">
        <f aca="false">1-H342/'Loan Details'!$C$5</f>
        <v>1</v>
      </c>
      <c r="K342" s="61" t="n">
        <f aca="false">INT((A342-1)/12)+1</f>
        <v>28</v>
      </c>
    </row>
    <row r="343" customFormat="false" ht="15" hidden="false" customHeight="false" outlineLevel="0" collapsed="false">
      <c r="A343" s="61" t="n">
        <v>337</v>
      </c>
      <c r="B343" s="62" t="str">
        <f aca="false">IF(C343&gt;0.005,EDATE('Loan Details'!$C$8,A343-1),"")</f>
        <v/>
      </c>
      <c r="C343" s="63" t="n">
        <f aca="false">H342</f>
        <v>0</v>
      </c>
      <c r="D343" s="64" t="n">
        <f aca="false">IF(C343&gt;0.005,MIN(IF(G342&gt;0,ROUND(PMT('Loan Details'!$C$17,MAX(1,'Loan Details'!$C$16-A343+1),-C343),0),D342),ROUND(C343*(1+'Loan Details'!$C$17),2)),0)</f>
        <v>0</v>
      </c>
      <c r="E343" s="63" t="n">
        <f aca="false">IF(C343&gt;0.005,ROUND(C343*'Loan Details'!$C$17,2),0)</f>
        <v>0</v>
      </c>
      <c r="F343" s="63" t="n">
        <f aca="false">D343-E343</f>
        <v>0</v>
      </c>
      <c r="G343" s="65" t="n">
        <f aca="false">IF(C343&gt;0.005,MIN(MAX(0,C343-F343),SUMIF(Prepayments!$D$5:$D$34,A343,Prepayments!$C$5:$C$34)+IF(AND('Loan Details'!$C$9&gt;0,MONTH(B343)='Loan Details'!$C$19,K343&gt;='Loan Details'!$C$11),'Loan Details'!$C$9,0)+'Loan Details'!$C$12),0)</f>
        <v>0</v>
      </c>
      <c r="H343" s="63" t="n">
        <f aca="false">MAX(0,ROUND(C343-F343-G343,2))</f>
        <v>0</v>
      </c>
      <c r="I343" s="66" t="n">
        <f aca="false">SUM($E$7:E343)</f>
        <v>2857118.13</v>
      </c>
      <c r="J343" s="67" t="n">
        <f aca="false">1-H343/'Loan Details'!$C$5</f>
        <v>1</v>
      </c>
      <c r="K343" s="61" t="n">
        <f aca="false">INT((A343-1)/12)+1</f>
        <v>29</v>
      </c>
    </row>
    <row r="344" customFormat="false" ht="15" hidden="false" customHeight="false" outlineLevel="0" collapsed="false">
      <c r="A344" s="61" t="n">
        <v>338</v>
      </c>
      <c r="B344" s="62" t="str">
        <f aca="false">IF(C344&gt;0.005,EDATE('Loan Details'!$C$8,A344-1),"")</f>
        <v/>
      </c>
      <c r="C344" s="63" t="n">
        <f aca="false">H343</f>
        <v>0</v>
      </c>
      <c r="D344" s="64" t="n">
        <f aca="false">IF(C344&gt;0.005,MIN(IF(G343&gt;0,ROUND(PMT('Loan Details'!$C$17,MAX(1,'Loan Details'!$C$16-A344+1),-C344),0),D343),ROUND(C344*(1+'Loan Details'!$C$17),2)),0)</f>
        <v>0</v>
      </c>
      <c r="E344" s="63" t="n">
        <f aca="false">IF(C344&gt;0.005,ROUND(C344*'Loan Details'!$C$17,2),0)</f>
        <v>0</v>
      </c>
      <c r="F344" s="63" t="n">
        <f aca="false">D344-E344</f>
        <v>0</v>
      </c>
      <c r="G344" s="65" t="n">
        <f aca="false">IF(C344&gt;0.005,MIN(MAX(0,C344-F344),SUMIF(Prepayments!$D$5:$D$34,A344,Prepayments!$C$5:$C$34)+IF(AND('Loan Details'!$C$9&gt;0,MONTH(B344)='Loan Details'!$C$19,K344&gt;='Loan Details'!$C$11),'Loan Details'!$C$9,0)+'Loan Details'!$C$12),0)</f>
        <v>0</v>
      </c>
      <c r="H344" s="63" t="n">
        <f aca="false">MAX(0,ROUND(C344-F344-G344,2))</f>
        <v>0</v>
      </c>
      <c r="I344" s="66" t="n">
        <f aca="false">SUM($E$7:E344)</f>
        <v>2857118.13</v>
      </c>
      <c r="J344" s="67" t="n">
        <f aca="false">1-H344/'Loan Details'!$C$5</f>
        <v>1</v>
      </c>
      <c r="K344" s="61" t="n">
        <f aca="false">INT((A344-1)/12)+1</f>
        <v>29</v>
      </c>
    </row>
    <row r="345" customFormat="false" ht="15" hidden="false" customHeight="false" outlineLevel="0" collapsed="false">
      <c r="A345" s="61" t="n">
        <v>339</v>
      </c>
      <c r="B345" s="62" t="str">
        <f aca="false">IF(C345&gt;0.005,EDATE('Loan Details'!$C$8,A345-1),"")</f>
        <v/>
      </c>
      <c r="C345" s="63" t="n">
        <f aca="false">H344</f>
        <v>0</v>
      </c>
      <c r="D345" s="64" t="n">
        <f aca="false">IF(C345&gt;0.005,MIN(IF(G344&gt;0,ROUND(PMT('Loan Details'!$C$17,MAX(1,'Loan Details'!$C$16-A345+1),-C345),0),D344),ROUND(C345*(1+'Loan Details'!$C$17),2)),0)</f>
        <v>0</v>
      </c>
      <c r="E345" s="63" t="n">
        <f aca="false">IF(C345&gt;0.005,ROUND(C345*'Loan Details'!$C$17,2),0)</f>
        <v>0</v>
      </c>
      <c r="F345" s="63" t="n">
        <f aca="false">D345-E345</f>
        <v>0</v>
      </c>
      <c r="G345" s="65" t="n">
        <f aca="false">IF(C345&gt;0.005,MIN(MAX(0,C345-F345),SUMIF(Prepayments!$D$5:$D$34,A345,Prepayments!$C$5:$C$34)+IF(AND('Loan Details'!$C$9&gt;0,MONTH(B345)='Loan Details'!$C$19,K345&gt;='Loan Details'!$C$11),'Loan Details'!$C$9,0)+'Loan Details'!$C$12),0)</f>
        <v>0</v>
      </c>
      <c r="H345" s="63" t="n">
        <f aca="false">MAX(0,ROUND(C345-F345-G345,2))</f>
        <v>0</v>
      </c>
      <c r="I345" s="66" t="n">
        <f aca="false">SUM($E$7:E345)</f>
        <v>2857118.13</v>
      </c>
      <c r="J345" s="67" t="n">
        <f aca="false">1-H345/'Loan Details'!$C$5</f>
        <v>1</v>
      </c>
      <c r="K345" s="61" t="n">
        <f aca="false">INT((A345-1)/12)+1</f>
        <v>29</v>
      </c>
    </row>
    <row r="346" customFormat="false" ht="15" hidden="false" customHeight="false" outlineLevel="0" collapsed="false">
      <c r="A346" s="61" t="n">
        <v>340</v>
      </c>
      <c r="B346" s="62" t="str">
        <f aca="false">IF(C346&gt;0.005,EDATE('Loan Details'!$C$8,A346-1),"")</f>
        <v/>
      </c>
      <c r="C346" s="63" t="n">
        <f aca="false">H345</f>
        <v>0</v>
      </c>
      <c r="D346" s="64" t="n">
        <f aca="false">IF(C346&gt;0.005,MIN(IF(G345&gt;0,ROUND(PMT('Loan Details'!$C$17,MAX(1,'Loan Details'!$C$16-A346+1),-C346),0),D345),ROUND(C346*(1+'Loan Details'!$C$17),2)),0)</f>
        <v>0</v>
      </c>
      <c r="E346" s="63" t="n">
        <f aca="false">IF(C346&gt;0.005,ROUND(C346*'Loan Details'!$C$17,2),0)</f>
        <v>0</v>
      </c>
      <c r="F346" s="63" t="n">
        <f aca="false">D346-E346</f>
        <v>0</v>
      </c>
      <c r="G346" s="65" t="n">
        <f aca="false">IF(C346&gt;0.005,MIN(MAX(0,C346-F346),SUMIF(Prepayments!$D$5:$D$34,A346,Prepayments!$C$5:$C$34)+IF(AND('Loan Details'!$C$9&gt;0,MONTH(B346)='Loan Details'!$C$19,K346&gt;='Loan Details'!$C$11),'Loan Details'!$C$9,0)+'Loan Details'!$C$12),0)</f>
        <v>0</v>
      </c>
      <c r="H346" s="63" t="n">
        <f aca="false">MAX(0,ROUND(C346-F346-G346,2))</f>
        <v>0</v>
      </c>
      <c r="I346" s="66" t="n">
        <f aca="false">SUM($E$7:E346)</f>
        <v>2857118.13</v>
      </c>
      <c r="J346" s="67" t="n">
        <f aca="false">1-H346/'Loan Details'!$C$5</f>
        <v>1</v>
      </c>
      <c r="K346" s="61" t="n">
        <f aca="false">INT((A346-1)/12)+1</f>
        <v>29</v>
      </c>
    </row>
    <row r="347" customFormat="false" ht="15" hidden="false" customHeight="false" outlineLevel="0" collapsed="false">
      <c r="A347" s="61" t="n">
        <v>341</v>
      </c>
      <c r="B347" s="62" t="str">
        <f aca="false">IF(C347&gt;0.005,EDATE('Loan Details'!$C$8,A347-1),"")</f>
        <v/>
      </c>
      <c r="C347" s="63" t="n">
        <f aca="false">H346</f>
        <v>0</v>
      </c>
      <c r="D347" s="64" t="n">
        <f aca="false">IF(C347&gt;0.005,MIN(IF(G346&gt;0,ROUND(PMT('Loan Details'!$C$17,MAX(1,'Loan Details'!$C$16-A347+1),-C347),0),D346),ROUND(C347*(1+'Loan Details'!$C$17),2)),0)</f>
        <v>0</v>
      </c>
      <c r="E347" s="63" t="n">
        <f aca="false">IF(C347&gt;0.005,ROUND(C347*'Loan Details'!$C$17,2),0)</f>
        <v>0</v>
      </c>
      <c r="F347" s="63" t="n">
        <f aca="false">D347-E347</f>
        <v>0</v>
      </c>
      <c r="G347" s="65" t="n">
        <f aca="false">IF(C347&gt;0.005,MIN(MAX(0,C347-F347),SUMIF(Prepayments!$D$5:$D$34,A347,Prepayments!$C$5:$C$34)+IF(AND('Loan Details'!$C$9&gt;0,MONTH(B347)='Loan Details'!$C$19,K347&gt;='Loan Details'!$C$11),'Loan Details'!$C$9,0)+'Loan Details'!$C$12),0)</f>
        <v>0</v>
      </c>
      <c r="H347" s="63" t="n">
        <f aca="false">MAX(0,ROUND(C347-F347-G347,2))</f>
        <v>0</v>
      </c>
      <c r="I347" s="66" t="n">
        <f aca="false">SUM($E$7:E347)</f>
        <v>2857118.13</v>
      </c>
      <c r="J347" s="67" t="n">
        <f aca="false">1-H347/'Loan Details'!$C$5</f>
        <v>1</v>
      </c>
      <c r="K347" s="61" t="n">
        <f aca="false">INT((A347-1)/12)+1</f>
        <v>29</v>
      </c>
    </row>
    <row r="348" customFormat="false" ht="15" hidden="false" customHeight="false" outlineLevel="0" collapsed="false">
      <c r="A348" s="61" t="n">
        <v>342</v>
      </c>
      <c r="B348" s="62" t="str">
        <f aca="false">IF(C348&gt;0.005,EDATE('Loan Details'!$C$8,A348-1),"")</f>
        <v/>
      </c>
      <c r="C348" s="63" t="n">
        <f aca="false">H347</f>
        <v>0</v>
      </c>
      <c r="D348" s="64" t="n">
        <f aca="false">IF(C348&gt;0.005,MIN(IF(G347&gt;0,ROUND(PMT('Loan Details'!$C$17,MAX(1,'Loan Details'!$C$16-A348+1),-C348),0),D347),ROUND(C348*(1+'Loan Details'!$C$17),2)),0)</f>
        <v>0</v>
      </c>
      <c r="E348" s="63" t="n">
        <f aca="false">IF(C348&gt;0.005,ROUND(C348*'Loan Details'!$C$17,2),0)</f>
        <v>0</v>
      </c>
      <c r="F348" s="63" t="n">
        <f aca="false">D348-E348</f>
        <v>0</v>
      </c>
      <c r="G348" s="65" t="n">
        <f aca="false">IF(C348&gt;0.005,MIN(MAX(0,C348-F348),SUMIF(Prepayments!$D$5:$D$34,A348,Prepayments!$C$5:$C$34)+IF(AND('Loan Details'!$C$9&gt;0,MONTH(B348)='Loan Details'!$C$19,K348&gt;='Loan Details'!$C$11),'Loan Details'!$C$9,0)+'Loan Details'!$C$12),0)</f>
        <v>0</v>
      </c>
      <c r="H348" s="63" t="n">
        <f aca="false">MAX(0,ROUND(C348-F348-G348,2))</f>
        <v>0</v>
      </c>
      <c r="I348" s="66" t="n">
        <f aca="false">SUM($E$7:E348)</f>
        <v>2857118.13</v>
      </c>
      <c r="J348" s="67" t="n">
        <f aca="false">1-H348/'Loan Details'!$C$5</f>
        <v>1</v>
      </c>
      <c r="K348" s="61" t="n">
        <f aca="false">INT((A348-1)/12)+1</f>
        <v>29</v>
      </c>
    </row>
    <row r="349" customFormat="false" ht="15" hidden="false" customHeight="false" outlineLevel="0" collapsed="false">
      <c r="A349" s="61" t="n">
        <v>343</v>
      </c>
      <c r="B349" s="62" t="str">
        <f aca="false">IF(C349&gt;0.005,EDATE('Loan Details'!$C$8,A349-1),"")</f>
        <v/>
      </c>
      <c r="C349" s="63" t="n">
        <f aca="false">H348</f>
        <v>0</v>
      </c>
      <c r="D349" s="64" t="n">
        <f aca="false">IF(C349&gt;0.005,MIN(IF(G348&gt;0,ROUND(PMT('Loan Details'!$C$17,MAX(1,'Loan Details'!$C$16-A349+1),-C349),0),D348),ROUND(C349*(1+'Loan Details'!$C$17),2)),0)</f>
        <v>0</v>
      </c>
      <c r="E349" s="63" t="n">
        <f aca="false">IF(C349&gt;0.005,ROUND(C349*'Loan Details'!$C$17,2),0)</f>
        <v>0</v>
      </c>
      <c r="F349" s="63" t="n">
        <f aca="false">D349-E349</f>
        <v>0</v>
      </c>
      <c r="G349" s="65" t="n">
        <f aca="false">IF(C349&gt;0.005,MIN(MAX(0,C349-F349),SUMIF(Prepayments!$D$5:$D$34,A349,Prepayments!$C$5:$C$34)+IF(AND('Loan Details'!$C$9&gt;0,MONTH(B349)='Loan Details'!$C$19,K349&gt;='Loan Details'!$C$11),'Loan Details'!$C$9,0)+'Loan Details'!$C$12),0)</f>
        <v>0</v>
      </c>
      <c r="H349" s="63" t="n">
        <f aca="false">MAX(0,ROUND(C349-F349-G349,2))</f>
        <v>0</v>
      </c>
      <c r="I349" s="66" t="n">
        <f aca="false">SUM($E$7:E349)</f>
        <v>2857118.13</v>
      </c>
      <c r="J349" s="67" t="n">
        <f aca="false">1-H349/'Loan Details'!$C$5</f>
        <v>1</v>
      </c>
      <c r="K349" s="61" t="n">
        <f aca="false">INT((A349-1)/12)+1</f>
        <v>29</v>
      </c>
    </row>
    <row r="350" customFormat="false" ht="15" hidden="false" customHeight="false" outlineLevel="0" collapsed="false">
      <c r="A350" s="61" t="n">
        <v>344</v>
      </c>
      <c r="B350" s="62" t="str">
        <f aca="false">IF(C350&gt;0.005,EDATE('Loan Details'!$C$8,A350-1),"")</f>
        <v/>
      </c>
      <c r="C350" s="63" t="n">
        <f aca="false">H349</f>
        <v>0</v>
      </c>
      <c r="D350" s="64" t="n">
        <f aca="false">IF(C350&gt;0.005,MIN(IF(G349&gt;0,ROUND(PMT('Loan Details'!$C$17,MAX(1,'Loan Details'!$C$16-A350+1),-C350),0),D349),ROUND(C350*(1+'Loan Details'!$C$17),2)),0)</f>
        <v>0</v>
      </c>
      <c r="E350" s="63" t="n">
        <f aca="false">IF(C350&gt;0.005,ROUND(C350*'Loan Details'!$C$17,2),0)</f>
        <v>0</v>
      </c>
      <c r="F350" s="63" t="n">
        <f aca="false">D350-E350</f>
        <v>0</v>
      </c>
      <c r="G350" s="65" t="n">
        <f aca="false">IF(C350&gt;0.005,MIN(MAX(0,C350-F350),SUMIF(Prepayments!$D$5:$D$34,A350,Prepayments!$C$5:$C$34)+IF(AND('Loan Details'!$C$9&gt;0,MONTH(B350)='Loan Details'!$C$19,K350&gt;='Loan Details'!$C$11),'Loan Details'!$C$9,0)+'Loan Details'!$C$12),0)</f>
        <v>0</v>
      </c>
      <c r="H350" s="63" t="n">
        <f aca="false">MAX(0,ROUND(C350-F350-G350,2))</f>
        <v>0</v>
      </c>
      <c r="I350" s="66" t="n">
        <f aca="false">SUM($E$7:E350)</f>
        <v>2857118.13</v>
      </c>
      <c r="J350" s="67" t="n">
        <f aca="false">1-H350/'Loan Details'!$C$5</f>
        <v>1</v>
      </c>
      <c r="K350" s="61" t="n">
        <f aca="false">INT((A350-1)/12)+1</f>
        <v>29</v>
      </c>
    </row>
    <row r="351" customFormat="false" ht="15" hidden="false" customHeight="false" outlineLevel="0" collapsed="false">
      <c r="A351" s="61" t="n">
        <v>345</v>
      </c>
      <c r="B351" s="62" t="str">
        <f aca="false">IF(C351&gt;0.005,EDATE('Loan Details'!$C$8,A351-1),"")</f>
        <v/>
      </c>
      <c r="C351" s="63" t="n">
        <f aca="false">H350</f>
        <v>0</v>
      </c>
      <c r="D351" s="64" t="n">
        <f aca="false">IF(C351&gt;0.005,MIN(IF(G350&gt;0,ROUND(PMT('Loan Details'!$C$17,MAX(1,'Loan Details'!$C$16-A351+1),-C351),0),D350),ROUND(C351*(1+'Loan Details'!$C$17),2)),0)</f>
        <v>0</v>
      </c>
      <c r="E351" s="63" t="n">
        <f aca="false">IF(C351&gt;0.005,ROUND(C351*'Loan Details'!$C$17,2),0)</f>
        <v>0</v>
      </c>
      <c r="F351" s="63" t="n">
        <f aca="false">D351-E351</f>
        <v>0</v>
      </c>
      <c r="G351" s="65" t="n">
        <f aca="false">IF(C351&gt;0.005,MIN(MAX(0,C351-F351),SUMIF(Prepayments!$D$5:$D$34,A351,Prepayments!$C$5:$C$34)+IF(AND('Loan Details'!$C$9&gt;0,MONTH(B351)='Loan Details'!$C$19,K351&gt;='Loan Details'!$C$11),'Loan Details'!$C$9,0)+'Loan Details'!$C$12),0)</f>
        <v>0</v>
      </c>
      <c r="H351" s="63" t="n">
        <f aca="false">MAX(0,ROUND(C351-F351-G351,2))</f>
        <v>0</v>
      </c>
      <c r="I351" s="66" t="n">
        <f aca="false">SUM($E$7:E351)</f>
        <v>2857118.13</v>
      </c>
      <c r="J351" s="67" t="n">
        <f aca="false">1-H351/'Loan Details'!$C$5</f>
        <v>1</v>
      </c>
      <c r="K351" s="61" t="n">
        <f aca="false">INT((A351-1)/12)+1</f>
        <v>29</v>
      </c>
    </row>
    <row r="352" customFormat="false" ht="15" hidden="false" customHeight="false" outlineLevel="0" collapsed="false">
      <c r="A352" s="61" t="n">
        <v>346</v>
      </c>
      <c r="B352" s="62" t="str">
        <f aca="false">IF(C352&gt;0.005,EDATE('Loan Details'!$C$8,A352-1),"")</f>
        <v/>
      </c>
      <c r="C352" s="63" t="n">
        <f aca="false">H351</f>
        <v>0</v>
      </c>
      <c r="D352" s="64" t="n">
        <f aca="false">IF(C352&gt;0.005,MIN(IF(G351&gt;0,ROUND(PMT('Loan Details'!$C$17,MAX(1,'Loan Details'!$C$16-A352+1),-C352),0),D351),ROUND(C352*(1+'Loan Details'!$C$17),2)),0)</f>
        <v>0</v>
      </c>
      <c r="E352" s="63" t="n">
        <f aca="false">IF(C352&gt;0.005,ROUND(C352*'Loan Details'!$C$17,2),0)</f>
        <v>0</v>
      </c>
      <c r="F352" s="63" t="n">
        <f aca="false">D352-E352</f>
        <v>0</v>
      </c>
      <c r="G352" s="65" t="n">
        <f aca="false">IF(C352&gt;0.005,MIN(MAX(0,C352-F352),SUMIF(Prepayments!$D$5:$D$34,A352,Prepayments!$C$5:$C$34)+IF(AND('Loan Details'!$C$9&gt;0,MONTH(B352)='Loan Details'!$C$19,K352&gt;='Loan Details'!$C$11),'Loan Details'!$C$9,0)+'Loan Details'!$C$12),0)</f>
        <v>0</v>
      </c>
      <c r="H352" s="63" t="n">
        <f aca="false">MAX(0,ROUND(C352-F352-G352,2))</f>
        <v>0</v>
      </c>
      <c r="I352" s="66" t="n">
        <f aca="false">SUM($E$7:E352)</f>
        <v>2857118.13</v>
      </c>
      <c r="J352" s="67" t="n">
        <f aca="false">1-H352/'Loan Details'!$C$5</f>
        <v>1</v>
      </c>
      <c r="K352" s="61" t="n">
        <f aca="false">INT((A352-1)/12)+1</f>
        <v>29</v>
      </c>
    </row>
    <row r="353" customFormat="false" ht="15" hidden="false" customHeight="false" outlineLevel="0" collapsed="false">
      <c r="A353" s="61" t="n">
        <v>347</v>
      </c>
      <c r="B353" s="62" t="str">
        <f aca="false">IF(C353&gt;0.005,EDATE('Loan Details'!$C$8,A353-1),"")</f>
        <v/>
      </c>
      <c r="C353" s="63" t="n">
        <f aca="false">H352</f>
        <v>0</v>
      </c>
      <c r="D353" s="64" t="n">
        <f aca="false">IF(C353&gt;0.005,MIN(IF(G352&gt;0,ROUND(PMT('Loan Details'!$C$17,MAX(1,'Loan Details'!$C$16-A353+1),-C353),0),D352),ROUND(C353*(1+'Loan Details'!$C$17),2)),0)</f>
        <v>0</v>
      </c>
      <c r="E353" s="63" t="n">
        <f aca="false">IF(C353&gt;0.005,ROUND(C353*'Loan Details'!$C$17,2),0)</f>
        <v>0</v>
      </c>
      <c r="F353" s="63" t="n">
        <f aca="false">D353-E353</f>
        <v>0</v>
      </c>
      <c r="G353" s="65" t="n">
        <f aca="false">IF(C353&gt;0.005,MIN(MAX(0,C353-F353),SUMIF(Prepayments!$D$5:$D$34,A353,Prepayments!$C$5:$C$34)+IF(AND('Loan Details'!$C$9&gt;0,MONTH(B353)='Loan Details'!$C$19,K353&gt;='Loan Details'!$C$11),'Loan Details'!$C$9,0)+'Loan Details'!$C$12),0)</f>
        <v>0</v>
      </c>
      <c r="H353" s="63" t="n">
        <f aca="false">MAX(0,ROUND(C353-F353-G353,2))</f>
        <v>0</v>
      </c>
      <c r="I353" s="66" t="n">
        <f aca="false">SUM($E$7:E353)</f>
        <v>2857118.13</v>
      </c>
      <c r="J353" s="67" t="n">
        <f aca="false">1-H353/'Loan Details'!$C$5</f>
        <v>1</v>
      </c>
      <c r="K353" s="61" t="n">
        <f aca="false">INT((A353-1)/12)+1</f>
        <v>29</v>
      </c>
    </row>
    <row r="354" customFormat="false" ht="15" hidden="false" customHeight="false" outlineLevel="0" collapsed="false">
      <c r="A354" s="61" t="n">
        <v>348</v>
      </c>
      <c r="B354" s="62" t="str">
        <f aca="false">IF(C354&gt;0.005,EDATE('Loan Details'!$C$8,A354-1),"")</f>
        <v/>
      </c>
      <c r="C354" s="63" t="n">
        <f aca="false">H353</f>
        <v>0</v>
      </c>
      <c r="D354" s="64" t="n">
        <f aca="false">IF(C354&gt;0.005,MIN(IF(G353&gt;0,ROUND(PMT('Loan Details'!$C$17,MAX(1,'Loan Details'!$C$16-A354+1),-C354),0),D353),ROUND(C354*(1+'Loan Details'!$C$17),2)),0)</f>
        <v>0</v>
      </c>
      <c r="E354" s="63" t="n">
        <f aca="false">IF(C354&gt;0.005,ROUND(C354*'Loan Details'!$C$17,2),0)</f>
        <v>0</v>
      </c>
      <c r="F354" s="63" t="n">
        <f aca="false">D354-E354</f>
        <v>0</v>
      </c>
      <c r="G354" s="65" t="n">
        <f aca="false">IF(C354&gt;0.005,MIN(MAX(0,C354-F354),SUMIF(Prepayments!$D$5:$D$34,A354,Prepayments!$C$5:$C$34)+IF(AND('Loan Details'!$C$9&gt;0,MONTH(B354)='Loan Details'!$C$19,K354&gt;='Loan Details'!$C$11),'Loan Details'!$C$9,0)+'Loan Details'!$C$12),0)</f>
        <v>0</v>
      </c>
      <c r="H354" s="63" t="n">
        <f aca="false">MAX(0,ROUND(C354-F354-G354,2))</f>
        <v>0</v>
      </c>
      <c r="I354" s="66" t="n">
        <f aca="false">SUM($E$7:E354)</f>
        <v>2857118.13</v>
      </c>
      <c r="J354" s="67" t="n">
        <f aca="false">1-H354/'Loan Details'!$C$5</f>
        <v>1</v>
      </c>
      <c r="K354" s="61" t="n">
        <f aca="false">INT((A354-1)/12)+1</f>
        <v>29</v>
      </c>
    </row>
    <row r="355" customFormat="false" ht="15" hidden="false" customHeight="false" outlineLevel="0" collapsed="false">
      <c r="A355" s="61" t="n">
        <v>349</v>
      </c>
      <c r="B355" s="62" t="str">
        <f aca="false">IF(C355&gt;0.005,EDATE('Loan Details'!$C$8,A355-1),"")</f>
        <v/>
      </c>
      <c r="C355" s="63" t="n">
        <f aca="false">H354</f>
        <v>0</v>
      </c>
      <c r="D355" s="64" t="n">
        <f aca="false">IF(C355&gt;0.005,MIN(IF(G354&gt;0,ROUND(PMT('Loan Details'!$C$17,MAX(1,'Loan Details'!$C$16-A355+1),-C355),0),D354),ROUND(C355*(1+'Loan Details'!$C$17),2)),0)</f>
        <v>0</v>
      </c>
      <c r="E355" s="63" t="n">
        <f aca="false">IF(C355&gt;0.005,ROUND(C355*'Loan Details'!$C$17,2),0)</f>
        <v>0</v>
      </c>
      <c r="F355" s="63" t="n">
        <f aca="false">D355-E355</f>
        <v>0</v>
      </c>
      <c r="G355" s="65" t="n">
        <f aca="false">IF(C355&gt;0.005,MIN(MAX(0,C355-F355),SUMIF(Prepayments!$D$5:$D$34,A355,Prepayments!$C$5:$C$34)+IF(AND('Loan Details'!$C$9&gt;0,MONTH(B355)='Loan Details'!$C$19,K355&gt;='Loan Details'!$C$11),'Loan Details'!$C$9,0)+'Loan Details'!$C$12),0)</f>
        <v>0</v>
      </c>
      <c r="H355" s="63" t="n">
        <f aca="false">MAX(0,ROUND(C355-F355-G355,2))</f>
        <v>0</v>
      </c>
      <c r="I355" s="66" t="n">
        <f aca="false">SUM($E$7:E355)</f>
        <v>2857118.13</v>
      </c>
      <c r="J355" s="67" t="n">
        <f aca="false">1-H355/'Loan Details'!$C$5</f>
        <v>1</v>
      </c>
      <c r="K355" s="61" t="n">
        <f aca="false">INT((A355-1)/12)+1</f>
        <v>30</v>
      </c>
    </row>
    <row r="356" customFormat="false" ht="15" hidden="false" customHeight="false" outlineLevel="0" collapsed="false">
      <c r="A356" s="61" t="n">
        <v>350</v>
      </c>
      <c r="B356" s="62" t="str">
        <f aca="false">IF(C356&gt;0.005,EDATE('Loan Details'!$C$8,A356-1),"")</f>
        <v/>
      </c>
      <c r="C356" s="63" t="n">
        <f aca="false">H355</f>
        <v>0</v>
      </c>
      <c r="D356" s="64" t="n">
        <f aca="false">IF(C356&gt;0.005,MIN(IF(G355&gt;0,ROUND(PMT('Loan Details'!$C$17,MAX(1,'Loan Details'!$C$16-A356+1),-C356),0),D355),ROUND(C356*(1+'Loan Details'!$C$17),2)),0)</f>
        <v>0</v>
      </c>
      <c r="E356" s="63" t="n">
        <f aca="false">IF(C356&gt;0.005,ROUND(C356*'Loan Details'!$C$17,2),0)</f>
        <v>0</v>
      </c>
      <c r="F356" s="63" t="n">
        <f aca="false">D356-E356</f>
        <v>0</v>
      </c>
      <c r="G356" s="65" t="n">
        <f aca="false">IF(C356&gt;0.005,MIN(MAX(0,C356-F356),SUMIF(Prepayments!$D$5:$D$34,A356,Prepayments!$C$5:$C$34)+IF(AND('Loan Details'!$C$9&gt;0,MONTH(B356)='Loan Details'!$C$19,K356&gt;='Loan Details'!$C$11),'Loan Details'!$C$9,0)+'Loan Details'!$C$12),0)</f>
        <v>0</v>
      </c>
      <c r="H356" s="63" t="n">
        <f aca="false">MAX(0,ROUND(C356-F356-G356,2))</f>
        <v>0</v>
      </c>
      <c r="I356" s="66" t="n">
        <f aca="false">SUM($E$7:E356)</f>
        <v>2857118.13</v>
      </c>
      <c r="J356" s="67" t="n">
        <f aca="false">1-H356/'Loan Details'!$C$5</f>
        <v>1</v>
      </c>
      <c r="K356" s="61" t="n">
        <f aca="false">INT((A356-1)/12)+1</f>
        <v>30</v>
      </c>
    </row>
    <row r="357" customFormat="false" ht="15" hidden="false" customHeight="false" outlineLevel="0" collapsed="false">
      <c r="A357" s="61" t="n">
        <v>351</v>
      </c>
      <c r="B357" s="62" t="str">
        <f aca="false">IF(C357&gt;0.005,EDATE('Loan Details'!$C$8,A357-1),"")</f>
        <v/>
      </c>
      <c r="C357" s="63" t="n">
        <f aca="false">H356</f>
        <v>0</v>
      </c>
      <c r="D357" s="64" t="n">
        <f aca="false">IF(C357&gt;0.005,MIN(IF(G356&gt;0,ROUND(PMT('Loan Details'!$C$17,MAX(1,'Loan Details'!$C$16-A357+1),-C357),0),D356),ROUND(C357*(1+'Loan Details'!$C$17),2)),0)</f>
        <v>0</v>
      </c>
      <c r="E357" s="63" t="n">
        <f aca="false">IF(C357&gt;0.005,ROUND(C357*'Loan Details'!$C$17,2),0)</f>
        <v>0</v>
      </c>
      <c r="F357" s="63" t="n">
        <f aca="false">D357-E357</f>
        <v>0</v>
      </c>
      <c r="G357" s="65" t="n">
        <f aca="false">IF(C357&gt;0.005,MIN(MAX(0,C357-F357),SUMIF(Prepayments!$D$5:$D$34,A357,Prepayments!$C$5:$C$34)+IF(AND('Loan Details'!$C$9&gt;0,MONTH(B357)='Loan Details'!$C$19,K357&gt;='Loan Details'!$C$11),'Loan Details'!$C$9,0)+'Loan Details'!$C$12),0)</f>
        <v>0</v>
      </c>
      <c r="H357" s="63" t="n">
        <f aca="false">MAX(0,ROUND(C357-F357-G357,2))</f>
        <v>0</v>
      </c>
      <c r="I357" s="66" t="n">
        <f aca="false">SUM($E$7:E357)</f>
        <v>2857118.13</v>
      </c>
      <c r="J357" s="67" t="n">
        <f aca="false">1-H357/'Loan Details'!$C$5</f>
        <v>1</v>
      </c>
      <c r="K357" s="61" t="n">
        <f aca="false">INT((A357-1)/12)+1</f>
        <v>30</v>
      </c>
    </row>
    <row r="358" customFormat="false" ht="15" hidden="false" customHeight="false" outlineLevel="0" collapsed="false">
      <c r="A358" s="61" t="n">
        <v>352</v>
      </c>
      <c r="B358" s="62" t="str">
        <f aca="false">IF(C358&gt;0.005,EDATE('Loan Details'!$C$8,A358-1),"")</f>
        <v/>
      </c>
      <c r="C358" s="63" t="n">
        <f aca="false">H357</f>
        <v>0</v>
      </c>
      <c r="D358" s="64" t="n">
        <f aca="false">IF(C358&gt;0.005,MIN(IF(G357&gt;0,ROUND(PMT('Loan Details'!$C$17,MAX(1,'Loan Details'!$C$16-A358+1),-C358),0),D357),ROUND(C358*(1+'Loan Details'!$C$17),2)),0)</f>
        <v>0</v>
      </c>
      <c r="E358" s="63" t="n">
        <f aca="false">IF(C358&gt;0.005,ROUND(C358*'Loan Details'!$C$17,2),0)</f>
        <v>0</v>
      </c>
      <c r="F358" s="63" t="n">
        <f aca="false">D358-E358</f>
        <v>0</v>
      </c>
      <c r="G358" s="65" t="n">
        <f aca="false">IF(C358&gt;0.005,MIN(MAX(0,C358-F358),SUMIF(Prepayments!$D$5:$D$34,A358,Prepayments!$C$5:$C$34)+IF(AND('Loan Details'!$C$9&gt;0,MONTH(B358)='Loan Details'!$C$19,K358&gt;='Loan Details'!$C$11),'Loan Details'!$C$9,0)+'Loan Details'!$C$12),0)</f>
        <v>0</v>
      </c>
      <c r="H358" s="63" t="n">
        <f aca="false">MAX(0,ROUND(C358-F358-G358,2))</f>
        <v>0</v>
      </c>
      <c r="I358" s="66" t="n">
        <f aca="false">SUM($E$7:E358)</f>
        <v>2857118.13</v>
      </c>
      <c r="J358" s="67" t="n">
        <f aca="false">1-H358/'Loan Details'!$C$5</f>
        <v>1</v>
      </c>
      <c r="K358" s="61" t="n">
        <f aca="false">INT((A358-1)/12)+1</f>
        <v>30</v>
      </c>
    </row>
    <row r="359" customFormat="false" ht="15" hidden="false" customHeight="false" outlineLevel="0" collapsed="false">
      <c r="A359" s="61" t="n">
        <v>353</v>
      </c>
      <c r="B359" s="62" t="str">
        <f aca="false">IF(C359&gt;0.005,EDATE('Loan Details'!$C$8,A359-1),"")</f>
        <v/>
      </c>
      <c r="C359" s="63" t="n">
        <f aca="false">H358</f>
        <v>0</v>
      </c>
      <c r="D359" s="64" t="n">
        <f aca="false">IF(C359&gt;0.005,MIN(IF(G358&gt;0,ROUND(PMT('Loan Details'!$C$17,MAX(1,'Loan Details'!$C$16-A359+1),-C359),0),D358),ROUND(C359*(1+'Loan Details'!$C$17),2)),0)</f>
        <v>0</v>
      </c>
      <c r="E359" s="63" t="n">
        <f aca="false">IF(C359&gt;0.005,ROUND(C359*'Loan Details'!$C$17,2),0)</f>
        <v>0</v>
      </c>
      <c r="F359" s="63" t="n">
        <f aca="false">D359-E359</f>
        <v>0</v>
      </c>
      <c r="G359" s="65" t="n">
        <f aca="false">IF(C359&gt;0.005,MIN(MAX(0,C359-F359),SUMIF(Prepayments!$D$5:$D$34,A359,Prepayments!$C$5:$C$34)+IF(AND('Loan Details'!$C$9&gt;0,MONTH(B359)='Loan Details'!$C$19,K359&gt;='Loan Details'!$C$11),'Loan Details'!$C$9,0)+'Loan Details'!$C$12),0)</f>
        <v>0</v>
      </c>
      <c r="H359" s="63" t="n">
        <f aca="false">MAX(0,ROUND(C359-F359-G359,2))</f>
        <v>0</v>
      </c>
      <c r="I359" s="66" t="n">
        <f aca="false">SUM($E$7:E359)</f>
        <v>2857118.13</v>
      </c>
      <c r="J359" s="67" t="n">
        <f aca="false">1-H359/'Loan Details'!$C$5</f>
        <v>1</v>
      </c>
      <c r="K359" s="61" t="n">
        <f aca="false">INT((A359-1)/12)+1</f>
        <v>30</v>
      </c>
    </row>
    <row r="360" customFormat="false" ht="15" hidden="false" customHeight="false" outlineLevel="0" collapsed="false">
      <c r="A360" s="61" t="n">
        <v>354</v>
      </c>
      <c r="B360" s="62" t="str">
        <f aca="false">IF(C360&gt;0.005,EDATE('Loan Details'!$C$8,A360-1),"")</f>
        <v/>
      </c>
      <c r="C360" s="63" t="n">
        <f aca="false">H359</f>
        <v>0</v>
      </c>
      <c r="D360" s="64" t="n">
        <f aca="false">IF(C360&gt;0.005,MIN(IF(G359&gt;0,ROUND(PMT('Loan Details'!$C$17,MAX(1,'Loan Details'!$C$16-A360+1),-C360),0),D359),ROUND(C360*(1+'Loan Details'!$C$17),2)),0)</f>
        <v>0</v>
      </c>
      <c r="E360" s="63" t="n">
        <f aca="false">IF(C360&gt;0.005,ROUND(C360*'Loan Details'!$C$17,2),0)</f>
        <v>0</v>
      </c>
      <c r="F360" s="63" t="n">
        <f aca="false">D360-E360</f>
        <v>0</v>
      </c>
      <c r="G360" s="65" t="n">
        <f aca="false">IF(C360&gt;0.005,MIN(MAX(0,C360-F360),SUMIF(Prepayments!$D$5:$D$34,A360,Prepayments!$C$5:$C$34)+IF(AND('Loan Details'!$C$9&gt;0,MONTH(B360)='Loan Details'!$C$19,K360&gt;='Loan Details'!$C$11),'Loan Details'!$C$9,0)+'Loan Details'!$C$12),0)</f>
        <v>0</v>
      </c>
      <c r="H360" s="63" t="n">
        <f aca="false">MAX(0,ROUND(C360-F360-G360,2))</f>
        <v>0</v>
      </c>
      <c r="I360" s="66" t="n">
        <f aca="false">SUM($E$7:E360)</f>
        <v>2857118.13</v>
      </c>
      <c r="J360" s="67" t="n">
        <f aca="false">1-H360/'Loan Details'!$C$5</f>
        <v>1</v>
      </c>
      <c r="K360" s="61" t="n">
        <f aca="false">INT((A360-1)/12)+1</f>
        <v>30</v>
      </c>
    </row>
    <row r="361" customFormat="false" ht="15" hidden="false" customHeight="false" outlineLevel="0" collapsed="false">
      <c r="A361" s="61" t="n">
        <v>355</v>
      </c>
      <c r="B361" s="62" t="str">
        <f aca="false">IF(C361&gt;0.005,EDATE('Loan Details'!$C$8,A361-1),"")</f>
        <v/>
      </c>
      <c r="C361" s="63" t="n">
        <f aca="false">H360</f>
        <v>0</v>
      </c>
      <c r="D361" s="64" t="n">
        <f aca="false">IF(C361&gt;0.005,MIN(IF(G360&gt;0,ROUND(PMT('Loan Details'!$C$17,MAX(1,'Loan Details'!$C$16-A361+1),-C361),0),D360),ROUND(C361*(1+'Loan Details'!$C$17),2)),0)</f>
        <v>0</v>
      </c>
      <c r="E361" s="63" t="n">
        <f aca="false">IF(C361&gt;0.005,ROUND(C361*'Loan Details'!$C$17,2),0)</f>
        <v>0</v>
      </c>
      <c r="F361" s="63" t="n">
        <f aca="false">D361-E361</f>
        <v>0</v>
      </c>
      <c r="G361" s="65" t="n">
        <f aca="false">IF(C361&gt;0.005,MIN(MAX(0,C361-F361),SUMIF(Prepayments!$D$5:$D$34,A361,Prepayments!$C$5:$C$34)+IF(AND('Loan Details'!$C$9&gt;0,MONTH(B361)='Loan Details'!$C$19,K361&gt;='Loan Details'!$C$11),'Loan Details'!$C$9,0)+'Loan Details'!$C$12),0)</f>
        <v>0</v>
      </c>
      <c r="H361" s="63" t="n">
        <f aca="false">MAX(0,ROUND(C361-F361-G361,2))</f>
        <v>0</v>
      </c>
      <c r="I361" s="66" t="n">
        <f aca="false">SUM($E$7:E361)</f>
        <v>2857118.13</v>
      </c>
      <c r="J361" s="67" t="n">
        <f aca="false">1-H361/'Loan Details'!$C$5</f>
        <v>1</v>
      </c>
      <c r="K361" s="61" t="n">
        <f aca="false">INT((A361-1)/12)+1</f>
        <v>30</v>
      </c>
    </row>
    <row r="362" customFormat="false" ht="15" hidden="false" customHeight="false" outlineLevel="0" collapsed="false">
      <c r="A362" s="61" t="n">
        <v>356</v>
      </c>
      <c r="B362" s="62" t="str">
        <f aca="false">IF(C362&gt;0.005,EDATE('Loan Details'!$C$8,A362-1),"")</f>
        <v/>
      </c>
      <c r="C362" s="63" t="n">
        <f aca="false">H361</f>
        <v>0</v>
      </c>
      <c r="D362" s="64" t="n">
        <f aca="false">IF(C362&gt;0.005,MIN(IF(G361&gt;0,ROUND(PMT('Loan Details'!$C$17,MAX(1,'Loan Details'!$C$16-A362+1),-C362),0),D361),ROUND(C362*(1+'Loan Details'!$C$17),2)),0)</f>
        <v>0</v>
      </c>
      <c r="E362" s="63" t="n">
        <f aca="false">IF(C362&gt;0.005,ROUND(C362*'Loan Details'!$C$17,2),0)</f>
        <v>0</v>
      </c>
      <c r="F362" s="63" t="n">
        <f aca="false">D362-E362</f>
        <v>0</v>
      </c>
      <c r="G362" s="65" t="n">
        <f aca="false">IF(C362&gt;0.005,MIN(MAX(0,C362-F362),SUMIF(Prepayments!$D$5:$D$34,A362,Prepayments!$C$5:$C$34)+IF(AND('Loan Details'!$C$9&gt;0,MONTH(B362)='Loan Details'!$C$19,K362&gt;='Loan Details'!$C$11),'Loan Details'!$C$9,0)+'Loan Details'!$C$12),0)</f>
        <v>0</v>
      </c>
      <c r="H362" s="63" t="n">
        <f aca="false">MAX(0,ROUND(C362-F362-G362,2))</f>
        <v>0</v>
      </c>
      <c r="I362" s="66" t="n">
        <f aca="false">SUM($E$7:E362)</f>
        <v>2857118.13</v>
      </c>
      <c r="J362" s="67" t="n">
        <f aca="false">1-H362/'Loan Details'!$C$5</f>
        <v>1</v>
      </c>
      <c r="K362" s="61" t="n">
        <f aca="false">INT((A362-1)/12)+1</f>
        <v>30</v>
      </c>
    </row>
    <row r="363" customFormat="false" ht="15" hidden="false" customHeight="false" outlineLevel="0" collapsed="false">
      <c r="A363" s="61" t="n">
        <v>357</v>
      </c>
      <c r="B363" s="62" t="str">
        <f aca="false">IF(C363&gt;0.005,EDATE('Loan Details'!$C$8,A363-1),"")</f>
        <v/>
      </c>
      <c r="C363" s="63" t="n">
        <f aca="false">H362</f>
        <v>0</v>
      </c>
      <c r="D363" s="64" t="n">
        <f aca="false">IF(C363&gt;0.005,MIN(IF(G362&gt;0,ROUND(PMT('Loan Details'!$C$17,MAX(1,'Loan Details'!$C$16-A363+1),-C363),0),D362),ROUND(C363*(1+'Loan Details'!$C$17),2)),0)</f>
        <v>0</v>
      </c>
      <c r="E363" s="63" t="n">
        <f aca="false">IF(C363&gt;0.005,ROUND(C363*'Loan Details'!$C$17,2),0)</f>
        <v>0</v>
      </c>
      <c r="F363" s="63" t="n">
        <f aca="false">D363-E363</f>
        <v>0</v>
      </c>
      <c r="G363" s="65" t="n">
        <f aca="false">IF(C363&gt;0.005,MIN(MAX(0,C363-F363),SUMIF(Prepayments!$D$5:$D$34,A363,Prepayments!$C$5:$C$34)+IF(AND('Loan Details'!$C$9&gt;0,MONTH(B363)='Loan Details'!$C$19,K363&gt;='Loan Details'!$C$11),'Loan Details'!$C$9,0)+'Loan Details'!$C$12),0)</f>
        <v>0</v>
      </c>
      <c r="H363" s="63" t="n">
        <f aca="false">MAX(0,ROUND(C363-F363-G363,2))</f>
        <v>0</v>
      </c>
      <c r="I363" s="66" t="n">
        <f aca="false">SUM($E$7:E363)</f>
        <v>2857118.13</v>
      </c>
      <c r="J363" s="67" t="n">
        <f aca="false">1-H363/'Loan Details'!$C$5</f>
        <v>1</v>
      </c>
      <c r="K363" s="61" t="n">
        <f aca="false">INT((A363-1)/12)+1</f>
        <v>30</v>
      </c>
    </row>
    <row r="364" customFormat="false" ht="15" hidden="false" customHeight="false" outlineLevel="0" collapsed="false">
      <c r="A364" s="61" t="n">
        <v>358</v>
      </c>
      <c r="B364" s="62" t="str">
        <f aca="false">IF(C364&gt;0.005,EDATE('Loan Details'!$C$8,A364-1),"")</f>
        <v/>
      </c>
      <c r="C364" s="63" t="n">
        <f aca="false">H363</f>
        <v>0</v>
      </c>
      <c r="D364" s="64" t="n">
        <f aca="false">IF(C364&gt;0.005,MIN(IF(G363&gt;0,ROUND(PMT('Loan Details'!$C$17,MAX(1,'Loan Details'!$C$16-A364+1),-C364),0),D363),ROUND(C364*(1+'Loan Details'!$C$17),2)),0)</f>
        <v>0</v>
      </c>
      <c r="E364" s="63" t="n">
        <f aca="false">IF(C364&gt;0.005,ROUND(C364*'Loan Details'!$C$17,2),0)</f>
        <v>0</v>
      </c>
      <c r="F364" s="63" t="n">
        <f aca="false">D364-E364</f>
        <v>0</v>
      </c>
      <c r="G364" s="65" t="n">
        <f aca="false">IF(C364&gt;0.005,MIN(MAX(0,C364-F364),SUMIF(Prepayments!$D$5:$D$34,A364,Prepayments!$C$5:$C$34)+IF(AND('Loan Details'!$C$9&gt;0,MONTH(B364)='Loan Details'!$C$19,K364&gt;='Loan Details'!$C$11),'Loan Details'!$C$9,0)+'Loan Details'!$C$12),0)</f>
        <v>0</v>
      </c>
      <c r="H364" s="63" t="n">
        <f aca="false">MAX(0,ROUND(C364-F364-G364,2))</f>
        <v>0</v>
      </c>
      <c r="I364" s="66" t="n">
        <f aca="false">SUM($E$7:E364)</f>
        <v>2857118.13</v>
      </c>
      <c r="J364" s="67" t="n">
        <f aca="false">1-H364/'Loan Details'!$C$5</f>
        <v>1</v>
      </c>
      <c r="K364" s="61" t="n">
        <f aca="false">INT((A364-1)/12)+1</f>
        <v>30</v>
      </c>
    </row>
    <row r="365" customFormat="false" ht="15" hidden="false" customHeight="false" outlineLevel="0" collapsed="false">
      <c r="A365" s="61" t="n">
        <v>359</v>
      </c>
      <c r="B365" s="62" t="str">
        <f aca="false">IF(C365&gt;0.005,EDATE('Loan Details'!$C$8,A365-1),"")</f>
        <v/>
      </c>
      <c r="C365" s="63" t="n">
        <f aca="false">H364</f>
        <v>0</v>
      </c>
      <c r="D365" s="64" t="n">
        <f aca="false">IF(C365&gt;0.005,MIN(IF(G364&gt;0,ROUND(PMT('Loan Details'!$C$17,MAX(1,'Loan Details'!$C$16-A365+1),-C365),0),D364),ROUND(C365*(1+'Loan Details'!$C$17),2)),0)</f>
        <v>0</v>
      </c>
      <c r="E365" s="63" t="n">
        <f aca="false">IF(C365&gt;0.005,ROUND(C365*'Loan Details'!$C$17,2),0)</f>
        <v>0</v>
      </c>
      <c r="F365" s="63" t="n">
        <f aca="false">D365-E365</f>
        <v>0</v>
      </c>
      <c r="G365" s="65" t="n">
        <f aca="false">IF(C365&gt;0.005,MIN(MAX(0,C365-F365),SUMIF(Prepayments!$D$5:$D$34,A365,Prepayments!$C$5:$C$34)+IF(AND('Loan Details'!$C$9&gt;0,MONTH(B365)='Loan Details'!$C$19,K365&gt;='Loan Details'!$C$11),'Loan Details'!$C$9,0)+'Loan Details'!$C$12),0)</f>
        <v>0</v>
      </c>
      <c r="H365" s="63" t="n">
        <f aca="false">MAX(0,ROUND(C365-F365-G365,2))</f>
        <v>0</v>
      </c>
      <c r="I365" s="66" t="n">
        <f aca="false">SUM($E$7:E365)</f>
        <v>2857118.13</v>
      </c>
      <c r="J365" s="67" t="n">
        <f aca="false">1-H365/'Loan Details'!$C$5</f>
        <v>1</v>
      </c>
      <c r="K365" s="61" t="n">
        <f aca="false">INT((A365-1)/12)+1</f>
        <v>30</v>
      </c>
    </row>
    <row r="366" customFormat="false" ht="15" hidden="false" customHeight="false" outlineLevel="0" collapsed="false">
      <c r="A366" s="61" t="n">
        <v>360</v>
      </c>
      <c r="B366" s="62" t="str">
        <f aca="false">IF(C366&gt;0.005,EDATE('Loan Details'!$C$8,A366-1),"")</f>
        <v/>
      </c>
      <c r="C366" s="63" t="n">
        <f aca="false">H365</f>
        <v>0</v>
      </c>
      <c r="D366" s="64" t="n">
        <f aca="false">IF(C366&gt;0.005,MIN(IF(G365&gt;0,ROUND(PMT('Loan Details'!$C$17,MAX(1,'Loan Details'!$C$16-A366+1),-C366),0),D365),ROUND(C366*(1+'Loan Details'!$C$17),2)),0)</f>
        <v>0</v>
      </c>
      <c r="E366" s="63" t="n">
        <f aca="false">IF(C366&gt;0.005,ROUND(C366*'Loan Details'!$C$17,2),0)</f>
        <v>0</v>
      </c>
      <c r="F366" s="63" t="n">
        <f aca="false">D366-E366</f>
        <v>0</v>
      </c>
      <c r="G366" s="65" t="n">
        <f aca="false">IF(C366&gt;0.005,MIN(MAX(0,C366-F366),SUMIF(Prepayments!$D$5:$D$34,A366,Prepayments!$C$5:$C$34)+IF(AND('Loan Details'!$C$9&gt;0,MONTH(B366)='Loan Details'!$C$19,K366&gt;='Loan Details'!$C$11),'Loan Details'!$C$9,0)+'Loan Details'!$C$12),0)</f>
        <v>0</v>
      </c>
      <c r="H366" s="63" t="n">
        <f aca="false">MAX(0,ROUND(C366-F366-G366,2))</f>
        <v>0</v>
      </c>
      <c r="I366" s="66" t="n">
        <f aca="false">SUM($E$7:E366)</f>
        <v>2857118.13</v>
      </c>
      <c r="J366" s="67" t="n">
        <f aca="false">1-H366/'Loan Details'!$C$5</f>
        <v>1</v>
      </c>
      <c r="K366" s="61" t="n">
        <f aca="false">INT((A366-1)/12)+1</f>
        <v>30</v>
      </c>
    </row>
  </sheetData>
  <mergeCells count="2">
    <mergeCell ref="A2:K2"/>
    <mergeCell ref="A5:C5"/>
  </mergeCells>
  <conditionalFormatting sqref="A7:K366">
    <cfRule type="expression" priority="2" aboveAverage="0" equalAverage="0" bottom="0" percent="0" rank="0" text="" dxfId="1">
      <formula>$C7&lt;=0.005</formula>
    </cfRule>
    <cfRule type="expression" priority="3" aboveAverage="0" equalAverage="0" bottom="0" percent="0" rank="0" text="" dxfId="2">
      <formula>$G7&gt;0</formula>
    </cfRule>
  </conditionalFormatting>
  <hyperlinks>
    <hyperlink ref="A1" r:id="rId1" location="'Dashboard'!A1" display="◄ BACK TO DASHBOARD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D9D9D9"/>
    <pageSetUpPr fitToPage="true"/>
  </sheetPr>
  <dimension ref="A1:K36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6" topLeftCell="C7" activePane="bottomRight" state="frozen"/>
      <selection pane="topLeft" activeCell="A1" activeCellId="0" sqref="A1"/>
      <selection pane="topRight" activeCell="C1" activeCellId="0" sqref="C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11"/>
    <col collapsed="false" customWidth="true" hidden="false" outlineLevel="0" max="3" min="3" style="0" width="17"/>
    <col collapsed="false" customWidth="true" hidden="false" outlineLevel="0" max="7" min="4" style="0" width="14"/>
    <col collapsed="false" customWidth="true" hidden="false" outlineLevel="0" max="8" min="8" style="0" width="17"/>
    <col collapsed="false" customWidth="true" hidden="false" outlineLevel="0" max="9" min="9" style="0" width="16"/>
    <col collapsed="false" customWidth="true" hidden="false" outlineLevel="0" max="10" min="10" style="0" width="10"/>
    <col collapsed="false" customWidth="true" hidden="false" outlineLevel="0" max="11" min="11" style="0" width="9"/>
  </cols>
  <sheetData>
    <row r="1" customFormat="false" ht="15" hidden="false" customHeight="false" outlineLevel="0" collapsed="false">
      <c r="A1" s="14" t="s">
        <v>18</v>
      </c>
    </row>
    <row r="2" customFormat="false" ht="27.75" hidden="false" customHeight="true" outlineLevel="0" collapsed="false">
      <c r="A2" s="37" t="s">
        <v>108</v>
      </c>
      <c r="B2" s="37"/>
      <c r="C2" s="37"/>
      <c r="D2" s="37"/>
      <c r="E2" s="37"/>
      <c r="F2" s="37"/>
      <c r="G2" s="37"/>
      <c r="H2" s="37"/>
      <c r="I2" s="37"/>
      <c r="J2" s="37"/>
      <c r="K2" s="37"/>
    </row>
    <row r="3" customFormat="false" ht="24" hidden="false" customHeight="true" outlineLevel="0" collapsed="false">
      <c r="A3" s="56" t="s">
        <v>76</v>
      </c>
      <c r="B3" s="57" t="n">
        <f aca="false">COUNTIF(C7:C366,"&gt;0.005")</f>
        <v>240</v>
      </c>
      <c r="C3" s="56" t="s">
        <v>78</v>
      </c>
      <c r="D3" s="58" t="n">
        <f aca="false">SUM(E7:E366)</f>
        <v>4331075.5</v>
      </c>
      <c r="E3" s="56" t="s">
        <v>93</v>
      </c>
      <c r="F3" s="58" t="n">
        <f aca="false">SUM(G7:G366)</f>
        <v>0</v>
      </c>
      <c r="G3" s="56" t="s">
        <v>77</v>
      </c>
      <c r="H3" s="59" t="n">
        <f aca="false">IF(B3=0,"",INDEX(B7:B366,B3))</f>
        <v>53605</v>
      </c>
      <c r="I3" s="56" t="s">
        <v>94</v>
      </c>
      <c r="J3" s="58" t="n">
        <f aca="false">IF(B3&lt;2,D7,INDEX(D7:D366,B3-1))</f>
        <v>34713</v>
      </c>
    </row>
    <row r="6" customFormat="false" ht="33.75" hidden="false" customHeight="true" outlineLevel="0" collapsed="false">
      <c r="A6" s="39" t="s">
        <v>96</v>
      </c>
      <c r="B6" s="39" t="s">
        <v>97</v>
      </c>
      <c r="C6" s="39" t="s">
        <v>98</v>
      </c>
      <c r="D6" s="39" t="s">
        <v>99</v>
      </c>
      <c r="E6" s="39" t="s">
        <v>100</v>
      </c>
      <c r="F6" s="39" t="s">
        <v>101</v>
      </c>
      <c r="G6" s="39" t="s">
        <v>102</v>
      </c>
      <c r="H6" s="39" t="s">
        <v>103</v>
      </c>
      <c r="I6" s="39" t="s">
        <v>104</v>
      </c>
      <c r="J6" s="39" t="s">
        <v>105</v>
      </c>
      <c r="K6" s="39" t="s">
        <v>86</v>
      </c>
    </row>
    <row r="7" customFormat="false" ht="15" hidden="false" customHeight="false" outlineLevel="0" collapsed="false">
      <c r="A7" s="61" t="n">
        <v>1</v>
      </c>
      <c r="B7" s="62" t="n">
        <f aca="false">IF(C7&gt;0.005,EDATE('Loan Details'!$C$8,A7-1),"")</f>
        <v>46331</v>
      </c>
      <c r="C7" s="63" t="n">
        <f aca="false">'Loan Details'!$C$5</f>
        <v>4000000</v>
      </c>
      <c r="D7" s="64" t="n">
        <f aca="false">IF(C7&gt;0.005,MIN('Loan Details'!$C$18,ROUND(C7*(1+'Loan Details'!$C$17),2)),0)</f>
        <v>34713</v>
      </c>
      <c r="E7" s="63" t="n">
        <f aca="false">IF(C7&gt;0.005,ROUND(C7*'Loan Details'!$C$17,2),0)</f>
        <v>28333.33</v>
      </c>
      <c r="F7" s="63" t="n">
        <f aca="false">D7-E7</f>
        <v>6379.67</v>
      </c>
      <c r="G7" s="63" t="n">
        <v>0</v>
      </c>
      <c r="H7" s="63" t="n">
        <f aca="false">MAX(0,ROUND(C7-F7-G7,2))</f>
        <v>3993620.33</v>
      </c>
      <c r="I7" s="66" t="n">
        <f aca="false">SUM($E$7:E7)</f>
        <v>28333.33</v>
      </c>
      <c r="J7" s="67" t="n">
        <f aca="false">1-H7/'Loan Details'!$C$5</f>
        <v>0.00159491749999996</v>
      </c>
      <c r="K7" s="61" t="n">
        <f aca="false">INT((A7-1)/12)+1</f>
        <v>1</v>
      </c>
    </row>
    <row r="8" customFormat="false" ht="15" hidden="false" customHeight="false" outlineLevel="0" collapsed="false">
      <c r="A8" s="61" t="n">
        <v>2</v>
      </c>
      <c r="B8" s="62" t="n">
        <f aca="false">IF(C8&gt;0.005,EDATE('Loan Details'!$C$8,A8-1),"")</f>
        <v>46361</v>
      </c>
      <c r="C8" s="63" t="n">
        <f aca="false">H7</f>
        <v>3993620.33</v>
      </c>
      <c r="D8" s="64" t="n">
        <f aca="false">IF(C8&gt;0.005,MIN('Loan Details'!$C$18,ROUND(C8*(1+'Loan Details'!$C$17),2)),0)</f>
        <v>34713</v>
      </c>
      <c r="E8" s="63" t="n">
        <f aca="false">IF(C8&gt;0.005,ROUND(C8*'Loan Details'!$C$17,2),0)</f>
        <v>28288.14</v>
      </c>
      <c r="F8" s="63" t="n">
        <f aca="false">D8-E8</f>
        <v>6424.86</v>
      </c>
      <c r="G8" s="63" t="n">
        <v>0</v>
      </c>
      <c r="H8" s="63" t="n">
        <f aca="false">MAX(0,ROUND(C8-F8-G8,2))</f>
        <v>3987195.47</v>
      </c>
      <c r="I8" s="66" t="n">
        <f aca="false">SUM($E$7:E8)</f>
        <v>56621.47</v>
      </c>
      <c r="J8" s="67" t="n">
        <f aca="false">1-H8/'Loan Details'!$C$5</f>
        <v>0.00320113249999998</v>
      </c>
      <c r="K8" s="61" t="n">
        <f aca="false">INT((A8-1)/12)+1</f>
        <v>1</v>
      </c>
    </row>
    <row r="9" customFormat="false" ht="15" hidden="false" customHeight="false" outlineLevel="0" collapsed="false">
      <c r="A9" s="61" t="n">
        <v>3</v>
      </c>
      <c r="B9" s="62" t="n">
        <f aca="false">IF(C9&gt;0.005,EDATE('Loan Details'!$C$8,A9-1),"")</f>
        <v>46392</v>
      </c>
      <c r="C9" s="63" t="n">
        <f aca="false">H8</f>
        <v>3987195.47</v>
      </c>
      <c r="D9" s="64" t="n">
        <f aca="false">IF(C9&gt;0.005,MIN('Loan Details'!$C$18,ROUND(C9*(1+'Loan Details'!$C$17),2)),0)</f>
        <v>34713</v>
      </c>
      <c r="E9" s="63" t="n">
        <f aca="false">IF(C9&gt;0.005,ROUND(C9*'Loan Details'!$C$17,2),0)</f>
        <v>28242.63</v>
      </c>
      <c r="F9" s="63" t="n">
        <f aca="false">D9-E9</f>
        <v>6470.37</v>
      </c>
      <c r="G9" s="63" t="n">
        <v>0</v>
      </c>
      <c r="H9" s="63" t="n">
        <f aca="false">MAX(0,ROUND(C9-F9-G9,2))</f>
        <v>3980725.1</v>
      </c>
      <c r="I9" s="66" t="n">
        <f aca="false">SUM($E$7:E9)</f>
        <v>84864.1</v>
      </c>
      <c r="J9" s="67" t="n">
        <f aca="false">1-H9/'Loan Details'!$C$5</f>
        <v>0.00481872500000002</v>
      </c>
      <c r="K9" s="61" t="n">
        <f aca="false">INT((A9-1)/12)+1</f>
        <v>1</v>
      </c>
    </row>
    <row r="10" customFormat="false" ht="15" hidden="false" customHeight="false" outlineLevel="0" collapsed="false">
      <c r="A10" s="61" t="n">
        <v>4</v>
      </c>
      <c r="B10" s="62" t="n">
        <f aca="false">IF(C10&gt;0.005,EDATE('Loan Details'!$C$8,A10-1),"")</f>
        <v>46423</v>
      </c>
      <c r="C10" s="63" t="n">
        <f aca="false">H9</f>
        <v>3980725.1</v>
      </c>
      <c r="D10" s="64" t="n">
        <f aca="false">IF(C10&gt;0.005,MIN('Loan Details'!$C$18,ROUND(C10*(1+'Loan Details'!$C$17),2)),0)</f>
        <v>34713</v>
      </c>
      <c r="E10" s="63" t="n">
        <f aca="false">IF(C10&gt;0.005,ROUND(C10*'Loan Details'!$C$17,2),0)</f>
        <v>28196.8</v>
      </c>
      <c r="F10" s="63" t="n">
        <f aca="false">D10-E10</f>
        <v>6516.2</v>
      </c>
      <c r="G10" s="63" t="n">
        <v>0</v>
      </c>
      <c r="H10" s="63" t="n">
        <f aca="false">MAX(0,ROUND(C10-F10-G10,2))</f>
        <v>3974208.9</v>
      </c>
      <c r="I10" s="66" t="n">
        <f aca="false">SUM($E$7:E10)</f>
        <v>113060.9</v>
      </c>
      <c r="J10" s="67" t="n">
        <f aca="false">1-H10/'Loan Details'!$C$5</f>
        <v>0.00644777500000004</v>
      </c>
      <c r="K10" s="61" t="n">
        <f aca="false">INT((A10-1)/12)+1</f>
        <v>1</v>
      </c>
    </row>
    <row r="11" customFormat="false" ht="15" hidden="false" customHeight="false" outlineLevel="0" collapsed="false">
      <c r="A11" s="61" t="n">
        <v>5</v>
      </c>
      <c r="B11" s="62" t="n">
        <f aca="false">IF(C11&gt;0.005,EDATE('Loan Details'!$C$8,A11-1),"")</f>
        <v>46451</v>
      </c>
      <c r="C11" s="63" t="n">
        <f aca="false">H10</f>
        <v>3974208.9</v>
      </c>
      <c r="D11" s="64" t="n">
        <f aca="false">IF(C11&gt;0.005,MIN('Loan Details'!$C$18,ROUND(C11*(1+'Loan Details'!$C$17),2)),0)</f>
        <v>34713</v>
      </c>
      <c r="E11" s="63" t="n">
        <f aca="false">IF(C11&gt;0.005,ROUND(C11*'Loan Details'!$C$17,2),0)</f>
        <v>28150.65</v>
      </c>
      <c r="F11" s="63" t="n">
        <f aca="false">D11-E11</f>
        <v>6562.35</v>
      </c>
      <c r="G11" s="63" t="n">
        <v>0</v>
      </c>
      <c r="H11" s="63" t="n">
        <f aca="false">MAX(0,ROUND(C11-F11-G11,2))</f>
        <v>3967646.55</v>
      </c>
      <c r="I11" s="66" t="n">
        <f aca="false">SUM($E$7:E11)</f>
        <v>141211.55</v>
      </c>
      <c r="J11" s="67" t="n">
        <f aca="false">1-H11/'Loan Details'!$C$5</f>
        <v>0.0080883625</v>
      </c>
      <c r="K11" s="61" t="n">
        <f aca="false">INT((A11-1)/12)+1</f>
        <v>1</v>
      </c>
    </row>
    <row r="12" customFormat="false" ht="15" hidden="false" customHeight="false" outlineLevel="0" collapsed="false">
      <c r="A12" s="61" t="n">
        <v>6</v>
      </c>
      <c r="B12" s="62" t="n">
        <f aca="false">IF(C12&gt;0.005,EDATE('Loan Details'!$C$8,A12-1),"")</f>
        <v>46482</v>
      </c>
      <c r="C12" s="63" t="n">
        <f aca="false">H11</f>
        <v>3967646.55</v>
      </c>
      <c r="D12" s="64" t="n">
        <f aca="false">IF(C12&gt;0.005,MIN('Loan Details'!$C$18,ROUND(C12*(1+'Loan Details'!$C$17),2)),0)</f>
        <v>34713</v>
      </c>
      <c r="E12" s="63" t="n">
        <f aca="false">IF(C12&gt;0.005,ROUND(C12*'Loan Details'!$C$17,2),0)</f>
        <v>28104.16</v>
      </c>
      <c r="F12" s="63" t="n">
        <f aca="false">D12-E12</f>
        <v>6608.84</v>
      </c>
      <c r="G12" s="63" t="n">
        <v>0</v>
      </c>
      <c r="H12" s="63" t="n">
        <f aca="false">MAX(0,ROUND(C12-F12-G12,2))</f>
        <v>3961037.71</v>
      </c>
      <c r="I12" s="66" t="n">
        <f aca="false">SUM($E$7:E12)</f>
        <v>169315.71</v>
      </c>
      <c r="J12" s="67" t="n">
        <f aca="false">1-H12/'Loan Details'!$C$5</f>
        <v>0.00974057250000004</v>
      </c>
      <c r="K12" s="61" t="n">
        <f aca="false">INT((A12-1)/12)+1</f>
        <v>1</v>
      </c>
    </row>
    <row r="13" customFormat="false" ht="15" hidden="false" customHeight="false" outlineLevel="0" collapsed="false">
      <c r="A13" s="61" t="n">
        <v>7</v>
      </c>
      <c r="B13" s="62" t="n">
        <f aca="false">IF(C13&gt;0.005,EDATE('Loan Details'!$C$8,A13-1),"")</f>
        <v>46512</v>
      </c>
      <c r="C13" s="63" t="n">
        <f aca="false">H12</f>
        <v>3961037.71</v>
      </c>
      <c r="D13" s="64" t="n">
        <f aca="false">IF(C13&gt;0.005,MIN('Loan Details'!$C$18,ROUND(C13*(1+'Loan Details'!$C$17),2)),0)</f>
        <v>34713</v>
      </c>
      <c r="E13" s="63" t="n">
        <f aca="false">IF(C13&gt;0.005,ROUND(C13*'Loan Details'!$C$17,2),0)</f>
        <v>28057.35</v>
      </c>
      <c r="F13" s="63" t="n">
        <f aca="false">D13-E13</f>
        <v>6655.65</v>
      </c>
      <c r="G13" s="63" t="n">
        <v>0</v>
      </c>
      <c r="H13" s="63" t="n">
        <f aca="false">MAX(0,ROUND(C13-F13-G13,2))</f>
        <v>3954382.06</v>
      </c>
      <c r="I13" s="66" t="n">
        <f aca="false">SUM($E$7:E13)</f>
        <v>197373.06</v>
      </c>
      <c r="J13" s="67" t="n">
        <f aca="false">1-H13/'Loan Details'!$C$5</f>
        <v>0.011404485</v>
      </c>
      <c r="K13" s="61" t="n">
        <f aca="false">INT((A13-1)/12)+1</f>
        <v>1</v>
      </c>
    </row>
    <row r="14" customFormat="false" ht="15" hidden="false" customHeight="false" outlineLevel="0" collapsed="false">
      <c r="A14" s="61" t="n">
        <v>8</v>
      </c>
      <c r="B14" s="62" t="n">
        <f aca="false">IF(C14&gt;0.005,EDATE('Loan Details'!$C$8,A14-1),"")</f>
        <v>46543</v>
      </c>
      <c r="C14" s="63" t="n">
        <f aca="false">H13</f>
        <v>3954382.06</v>
      </c>
      <c r="D14" s="64" t="n">
        <f aca="false">IF(C14&gt;0.005,MIN('Loan Details'!$C$18,ROUND(C14*(1+'Loan Details'!$C$17),2)),0)</f>
        <v>34713</v>
      </c>
      <c r="E14" s="63" t="n">
        <f aca="false">IF(C14&gt;0.005,ROUND(C14*'Loan Details'!$C$17,2),0)</f>
        <v>28010.21</v>
      </c>
      <c r="F14" s="63" t="n">
        <f aca="false">D14-E14</f>
        <v>6702.79</v>
      </c>
      <c r="G14" s="63" t="n">
        <v>0</v>
      </c>
      <c r="H14" s="63" t="n">
        <f aca="false">MAX(0,ROUND(C14-F14-G14,2))</f>
        <v>3947679.27</v>
      </c>
      <c r="I14" s="66" t="n">
        <f aca="false">SUM($E$7:E14)</f>
        <v>225383.27</v>
      </c>
      <c r="J14" s="67" t="n">
        <f aca="false">1-H14/'Loan Details'!$C$5</f>
        <v>0.0130801825</v>
      </c>
      <c r="K14" s="61" t="n">
        <f aca="false">INT((A14-1)/12)+1</f>
        <v>1</v>
      </c>
    </row>
    <row r="15" customFormat="false" ht="15" hidden="false" customHeight="false" outlineLevel="0" collapsed="false">
      <c r="A15" s="61" t="n">
        <v>9</v>
      </c>
      <c r="B15" s="62" t="n">
        <f aca="false">IF(C15&gt;0.005,EDATE('Loan Details'!$C$8,A15-1),"")</f>
        <v>46573</v>
      </c>
      <c r="C15" s="63" t="n">
        <f aca="false">H14</f>
        <v>3947679.27</v>
      </c>
      <c r="D15" s="64" t="n">
        <f aca="false">IF(C15&gt;0.005,MIN('Loan Details'!$C$18,ROUND(C15*(1+'Loan Details'!$C$17),2)),0)</f>
        <v>34713</v>
      </c>
      <c r="E15" s="63" t="n">
        <f aca="false">IF(C15&gt;0.005,ROUND(C15*'Loan Details'!$C$17,2),0)</f>
        <v>27962.73</v>
      </c>
      <c r="F15" s="63" t="n">
        <f aca="false">D15-E15</f>
        <v>6750.27</v>
      </c>
      <c r="G15" s="63" t="n">
        <v>0</v>
      </c>
      <c r="H15" s="63" t="n">
        <f aca="false">MAX(0,ROUND(C15-F15-G15,2))</f>
        <v>3940929</v>
      </c>
      <c r="I15" s="66" t="n">
        <f aca="false">SUM($E$7:E15)</f>
        <v>253346</v>
      </c>
      <c r="J15" s="67" t="n">
        <f aca="false">1-H15/'Loan Details'!$C$5</f>
        <v>0.01476775</v>
      </c>
      <c r="K15" s="61" t="n">
        <f aca="false">INT((A15-1)/12)+1</f>
        <v>1</v>
      </c>
    </row>
    <row r="16" customFormat="false" ht="15" hidden="false" customHeight="false" outlineLevel="0" collapsed="false">
      <c r="A16" s="61" t="n">
        <v>10</v>
      </c>
      <c r="B16" s="62" t="n">
        <f aca="false">IF(C16&gt;0.005,EDATE('Loan Details'!$C$8,A16-1),"")</f>
        <v>46604</v>
      </c>
      <c r="C16" s="63" t="n">
        <f aca="false">H15</f>
        <v>3940929</v>
      </c>
      <c r="D16" s="64" t="n">
        <f aca="false">IF(C16&gt;0.005,MIN('Loan Details'!$C$18,ROUND(C16*(1+'Loan Details'!$C$17),2)),0)</f>
        <v>34713</v>
      </c>
      <c r="E16" s="63" t="n">
        <f aca="false">IF(C16&gt;0.005,ROUND(C16*'Loan Details'!$C$17,2),0)</f>
        <v>27914.91</v>
      </c>
      <c r="F16" s="63" t="n">
        <f aca="false">D16-E16</f>
        <v>6798.09</v>
      </c>
      <c r="G16" s="63" t="n">
        <v>0</v>
      </c>
      <c r="H16" s="63" t="n">
        <f aca="false">MAX(0,ROUND(C16-F16-G16,2))</f>
        <v>3934130.91</v>
      </c>
      <c r="I16" s="66" t="n">
        <f aca="false">SUM($E$7:E16)</f>
        <v>281260.91</v>
      </c>
      <c r="J16" s="67" t="n">
        <f aca="false">1-H16/'Loan Details'!$C$5</f>
        <v>0.0164672724999999</v>
      </c>
      <c r="K16" s="61" t="n">
        <f aca="false">INT((A16-1)/12)+1</f>
        <v>1</v>
      </c>
    </row>
    <row r="17" customFormat="false" ht="15" hidden="false" customHeight="false" outlineLevel="0" collapsed="false">
      <c r="A17" s="61" t="n">
        <v>11</v>
      </c>
      <c r="B17" s="62" t="n">
        <f aca="false">IF(C17&gt;0.005,EDATE('Loan Details'!$C$8,A17-1),"")</f>
        <v>46635</v>
      </c>
      <c r="C17" s="63" t="n">
        <f aca="false">H16</f>
        <v>3934130.91</v>
      </c>
      <c r="D17" s="64" t="n">
        <f aca="false">IF(C17&gt;0.005,MIN('Loan Details'!$C$18,ROUND(C17*(1+'Loan Details'!$C$17),2)),0)</f>
        <v>34713</v>
      </c>
      <c r="E17" s="63" t="n">
        <f aca="false">IF(C17&gt;0.005,ROUND(C17*'Loan Details'!$C$17,2),0)</f>
        <v>27866.76</v>
      </c>
      <c r="F17" s="63" t="n">
        <f aca="false">D17-E17</f>
        <v>6846.24</v>
      </c>
      <c r="G17" s="63" t="n">
        <v>0</v>
      </c>
      <c r="H17" s="63" t="n">
        <f aca="false">MAX(0,ROUND(C17-F17-G17,2))</f>
        <v>3927284.67</v>
      </c>
      <c r="I17" s="66" t="n">
        <f aca="false">SUM($E$7:E17)</f>
        <v>309127.67</v>
      </c>
      <c r="J17" s="67" t="n">
        <f aca="false">1-H17/'Loan Details'!$C$5</f>
        <v>0.0181788325</v>
      </c>
      <c r="K17" s="61" t="n">
        <f aca="false">INT((A17-1)/12)+1</f>
        <v>1</v>
      </c>
    </row>
    <row r="18" customFormat="false" ht="15" hidden="false" customHeight="false" outlineLevel="0" collapsed="false">
      <c r="A18" s="61" t="n">
        <v>12</v>
      </c>
      <c r="B18" s="62" t="n">
        <f aca="false">IF(C18&gt;0.005,EDATE('Loan Details'!$C$8,A18-1),"")</f>
        <v>46665</v>
      </c>
      <c r="C18" s="63" t="n">
        <f aca="false">H17</f>
        <v>3927284.67</v>
      </c>
      <c r="D18" s="64" t="n">
        <f aca="false">IF(C18&gt;0.005,MIN('Loan Details'!$C$18,ROUND(C18*(1+'Loan Details'!$C$17),2)),0)</f>
        <v>34713</v>
      </c>
      <c r="E18" s="63" t="n">
        <f aca="false">IF(C18&gt;0.005,ROUND(C18*'Loan Details'!$C$17,2),0)</f>
        <v>27818.27</v>
      </c>
      <c r="F18" s="63" t="n">
        <f aca="false">D18-E18</f>
        <v>6894.73</v>
      </c>
      <c r="G18" s="63" t="n">
        <v>0</v>
      </c>
      <c r="H18" s="63" t="n">
        <f aca="false">MAX(0,ROUND(C18-F18-G18,2))</f>
        <v>3920389.94</v>
      </c>
      <c r="I18" s="66" t="n">
        <f aca="false">SUM($E$7:E18)</f>
        <v>336945.94</v>
      </c>
      <c r="J18" s="67" t="n">
        <f aca="false">1-H18/'Loan Details'!$C$5</f>
        <v>0.0199025150000001</v>
      </c>
      <c r="K18" s="61" t="n">
        <f aca="false">INT((A18-1)/12)+1</f>
        <v>1</v>
      </c>
    </row>
    <row r="19" customFormat="false" ht="15" hidden="false" customHeight="false" outlineLevel="0" collapsed="false">
      <c r="A19" s="61" t="n">
        <v>13</v>
      </c>
      <c r="B19" s="62" t="n">
        <f aca="false">IF(C19&gt;0.005,EDATE('Loan Details'!$C$8,A19-1),"")</f>
        <v>46696</v>
      </c>
      <c r="C19" s="63" t="n">
        <f aca="false">H18</f>
        <v>3920389.94</v>
      </c>
      <c r="D19" s="64" t="n">
        <f aca="false">IF(C19&gt;0.005,MIN('Loan Details'!$C$18,ROUND(C19*(1+'Loan Details'!$C$17),2)),0)</f>
        <v>34713</v>
      </c>
      <c r="E19" s="63" t="n">
        <f aca="false">IF(C19&gt;0.005,ROUND(C19*'Loan Details'!$C$17,2),0)</f>
        <v>27769.43</v>
      </c>
      <c r="F19" s="63" t="n">
        <f aca="false">D19-E19</f>
        <v>6943.57</v>
      </c>
      <c r="G19" s="63" t="n">
        <v>0</v>
      </c>
      <c r="H19" s="63" t="n">
        <f aca="false">MAX(0,ROUND(C19-F19-G19,2))</f>
        <v>3913446.37</v>
      </c>
      <c r="I19" s="66" t="n">
        <f aca="false">SUM($E$7:E19)</f>
        <v>364715.37</v>
      </c>
      <c r="J19" s="67" t="n">
        <f aca="false">1-H19/'Loan Details'!$C$5</f>
        <v>0.0216384075</v>
      </c>
      <c r="K19" s="61" t="n">
        <f aca="false">INT((A19-1)/12)+1</f>
        <v>2</v>
      </c>
    </row>
    <row r="20" customFormat="false" ht="15" hidden="false" customHeight="false" outlineLevel="0" collapsed="false">
      <c r="A20" s="61" t="n">
        <v>14</v>
      </c>
      <c r="B20" s="62" t="n">
        <f aca="false">IF(C20&gt;0.005,EDATE('Loan Details'!$C$8,A20-1),"")</f>
        <v>46726</v>
      </c>
      <c r="C20" s="63" t="n">
        <f aca="false">H19</f>
        <v>3913446.37</v>
      </c>
      <c r="D20" s="64" t="n">
        <f aca="false">IF(C20&gt;0.005,MIN('Loan Details'!$C$18,ROUND(C20*(1+'Loan Details'!$C$17),2)),0)</f>
        <v>34713</v>
      </c>
      <c r="E20" s="63" t="n">
        <f aca="false">IF(C20&gt;0.005,ROUND(C20*'Loan Details'!$C$17,2),0)</f>
        <v>27720.25</v>
      </c>
      <c r="F20" s="63" t="n">
        <f aca="false">D20-E20</f>
        <v>6992.75</v>
      </c>
      <c r="G20" s="63" t="n">
        <v>0</v>
      </c>
      <c r="H20" s="63" t="n">
        <f aca="false">MAX(0,ROUND(C20-F20-G20,2))</f>
        <v>3906453.62</v>
      </c>
      <c r="I20" s="66" t="n">
        <f aca="false">SUM($E$7:E20)</f>
        <v>392435.62</v>
      </c>
      <c r="J20" s="67" t="n">
        <f aca="false">1-H20/'Loan Details'!$C$5</f>
        <v>0.023386595</v>
      </c>
      <c r="K20" s="61" t="n">
        <f aca="false">INT((A20-1)/12)+1</f>
        <v>2</v>
      </c>
    </row>
    <row r="21" customFormat="false" ht="15" hidden="false" customHeight="false" outlineLevel="0" collapsed="false">
      <c r="A21" s="61" t="n">
        <v>15</v>
      </c>
      <c r="B21" s="62" t="n">
        <f aca="false">IF(C21&gt;0.005,EDATE('Loan Details'!$C$8,A21-1),"")</f>
        <v>46757</v>
      </c>
      <c r="C21" s="63" t="n">
        <f aca="false">H20</f>
        <v>3906453.62</v>
      </c>
      <c r="D21" s="64" t="n">
        <f aca="false">IF(C21&gt;0.005,MIN('Loan Details'!$C$18,ROUND(C21*(1+'Loan Details'!$C$17),2)),0)</f>
        <v>34713</v>
      </c>
      <c r="E21" s="63" t="n">
        <f aca="false">IF(C21&gt;0.005,ROUND(C21*'Loan Details'!$C$17,2),0)</f>
        <v>27670.71</v>
      </c>
      <c r="F21" s="63" t="n">
        <f aca="false">D21-E21</f>
        <v>7042.29</v>
      </c>
      <c r="G21" s="63" t="n">
        <v>0</v>
      </c>
      <c r="H21" s="63" t="n">
        <f aca="false">MAX(0,ROUND(C21-F21-G21,2))</f>
        <v>3899411.33</v>
      </c>
      <c r="I21" s="66" t="n">
        <f aca="false">SUM($E$7:E21)</f>
        <v>420106.33</v>
      </c>
      <c r="J21" s="67" t="n">
        <f aca="false">1-H21/'Loan Details'!$C$5</f>
        <v>0.0251471675</v>
      </c>
      <c r="K21" s="61" t="n">
        <f aca="false">INT((A21-1)/12)+1</f>
        <v>2</v>
      </c>
    </row>
    <row r="22" customFormat="false" ht="15" hidden="false" customHeight="false" outlineLevel="0" collapsed="false">
      <c r="A22" s="61" t="n">
        <v>16</v>
      </c>
      <c r="B22" s="62" t="n">
        <f aca="false">IF(C22&gt;0.005,EDATE('Loan Details'!$C$8,A22-1),"")</f>
        <v>46788</v>
      </c>
      <c r="C22" s="63" t="n">
        <f aca="false">H21</f>
        <v>3899411.33</v>
      </c>
      <c r="D22" s="64" t="n">
        <f aca="false">IF(C22&gt;0.005,MIN('Loan Details'!$C$18,ROUND(C22*(1+'Loan Details'!$C$17),2)),0)</f>
        <v>34713</v>
      </c>
      <c r="E22" s="63" t="n">
        <f aca="false">IF(C22&gt;0.005,ROUND(C22*'Loan Details'!$C$17,2),0)</f>
        <v>27620.83</v>
      </c>
      <c r="F22" s="63" t="n">
        <f aca="false">D22-E22</f>
        <v>7092.17</v>
      </c>
      <c r="G22" s="63" t="n">
        <v>0</v>
      </c>
      <c r="H22" s="63" t="n">
        <f aca="false">MAX(0,ROUND(C22-F22-G22,2))</f>
        <v>3892319.16</v>
      </c>
      <c r="I22" s="66" t="n">
        <f aca="false">SUM($E$7:E22)</f>
        <v>447727.16</v>
      </c>
      <c r="J22" s="67" t="n">
        <f aca="false">1-H22/'Loan Details'!$C$5</f>
        <v>0.02692021</v>
      </c>
      <c r="K22" s="61" t="n">
        <f aca="false">INT((A22-1)/12)+1</f>
        <v>2</v>
      </c>
    </row>
    <row r="23" customFormat="false" ht="15" hidden="false" customHeight="false" outlineLevel="0" collapsed="false">
      <c r="A23" s="61" t="n">
        <v>17</v>
      </c>
      <c r="B23" s="62" t="n">
        <f aca="false">IF(C23&gt;0.005,EDATE('Loan Details'!$C$8,A23-1),"")</f>
        <v>46817</v>
      </c>
      <c r="C23" s="63" t="n">
        <f aca="false">H22</f>
        <v>3892319.16</v>
      </c>
      <c r="D23" s="64" t="n">
        <f aca="false">IF(C23&gt;0.005,MIN('Loan Details'!$C$18,ROUND(C23*(1+'Loan Details'!$C$17),2)),0)</f>
        <v>34713</v>
      </c>
      <c r="E23" s="63" t="n">
        <f aca="false">IF(C23&gt;0.005,ROUND(C23*'Loan Details'!$C$17,2),0)</f>
        <v>27570.59</v>
      </c>
      <c r="F23" s="63" t="n">
        <f aca="false">D23-E23</f>
        <v>7142.41</v>
      </c>
      <c r="G23" s="63" t="n">
        <v>0</v>
      </c>
      <c r="H23" s="63" t="n">
        <f aca="false">MAX(0,ROUND(C23-F23-G23,2))</f>
        <v>3885176.75</v>
      </c>
      <c r="I23" s="66" t="n">
        <f aca="false">SUM($E$7:E23)</f>
        <v>475297.75</v>
      </c>
      <c r="J23" s="67" t="n">
        <f aca="false">1-H23/'Loan Details'!$C$5</f>
        <v>0.0287058125</v>
      </c>
      <c r="K23" s="61" t="n">
        <f aca="false">INT((A23-1)/12)+1</f>
        <v>2</v>
      </c>
    </row>
    <row r="24" customFormat="false" ht="15" hidden="false" customHeight="false" outlineLevel="0" collapsed="false">
      <c r="A24" s="61" t="n">
        <v>18</v>
      </c>
      <c r="B24" s="62" t="n">
        <f aca="false">IF(C24&gt;0.005,EDATE('Loan Details'!$C$8,A24-1),"")</f>
        <v>46848</v>
      </c>
      <c r="C24" s="63" t="n">
        <f aca="false">H23</f>
        <v>3885176.75</v>
      </c>
      <c r="D24" s="64" t="n">
        <f aca="false">IF(C24&gt;0.005,MIN('Loan Details'!$C$18,ROUND(C24*(1+'Loan Details'!$C$17),2)),0)</f>
        <v>34713</v>
      </c>
      <c r="E24" s="63" t="n">
        <f aca="false">IF(C24&gt;0.005,ROUND(C24*'Loan Details'!$C$17,2),0)</f>
        <v>27520</v>
      </c>
      <c r="F24" s="63" t="n">
        <f aca="false">D24-E24</f>
        <v>7193</v>
      </c>
      <c r="G24" s="63" t="n">
        <v>0</v>
      </c>
      <c r="H24" s="63" t="n">
        <f aca="false">MAX(0,ROUND(C24-F24-G24,2))</f>
        <v>3877983.75</v>
      </c>
      <c r="I24" s="66" t="n">
        <f aca="false">SUM($E$7:E24)</f>
        <v>502817.75</v>
      </c>
      <c r="J24" s="67" t="n">
        <f aca="false">1-H24/'Loan Details'!$C$5</f>
        <v>0.0305040625</v>
      </c>
      <c r="K24" s="61" t="n">
        <f aca="false">INT((A24-1)/12)+1</f>
        <v>2</v>
      </c>
    </row>
    <row r="25" customFormat="false" ht="15" hidden="false" customHeight="false" outlineLevel="0" collapsed="false">
      <c r="A25" s="61" t="n">
        <v>19</v>
      </c>
      <c r="B25" s="62" t="n">
        <f aca="false">IF(C25&gt;0.005,EDATE('Loan Details'!$C$8,A25-1),"")</f>
        <v>46878</v>
      </c>
      <c r="C25" s="63" t="n">
        <f aca="false">H24</f>
        <v>3877983.75</v>
      </c>
      <c r="D25" s="64" t="n">
        <f aca="false">IF(C25&gt;0.005,MIN('Loan Details'!$C$18,ROUND(C25*(1+'Loan Details'!$C$17),2)),0)</f>
        <v>34713</v>
      </c>
      <c r="E25" s="63" t="n">
        <f aca="false">IF(C25&gt;0.005,ROUND(C25*'Loan Details'!$C$17,2),0)</f>
        <v>27469.05</v>
      </c>
      <c r="F25" s="63" t="n">
        <f aca="false">D25-E25</f>
        <v>7243.95</v>
      </c>
      <c r="G25" s="63" t="n">
        <v>0</v>
      </c>
      <c r="H25" s="63" t="n">
        <f aca="false">MAX(0,ROUND(C25-F25-G25,2))</f>
        <v>3870739.8</v>
      </c>
      <c r="I25" s="66" t="n">
        <f aca="false">SUM($E$7:E25)</f>
        <v>530286.8</v>
      </c>
      <c r="J25" s="67" t="n">
        <f aca="false">1-H25/'Loan Details'!$C$5</f>
        <v>0.03231505</v>
      </c>
      <c r="K25" s="61" t="n">
        <f aca="false">INT((A25-1)/12)+1</f>
        <v>2</v>
      </c>
    </row>
    <row r="26" customFormat="false" ht="15" hidden="false" customHeight="false" outlineLevel="0" collapsed="false">
      <c r="A26" s="61" t="n">
        <v>20</v>
      </c>
      <c r="B26" s="62" t="n">
        <f aca="false">IF(C26&gt;0.005,EDATE('Loan Details'!$C$8,A26-1),"")</f>
        <v>46909</v>
      </c>
      <c r="C26" s="63" t="n">
        <f aca="false">H25</f>
        <v>3870739.8</v>
      </c>
      <c r="D26" s="64" t="n">
        <f aca="false">IF(C26&gt;0.005,MIN('Loan Details'!$C$18,ROUND(C26*(1+'Loan Details'!$C$17),2)),0)</f>
        <v>34713</v>
      </c>
      <c r="E26" s="63" t="n">
        <f aca="false">IF(C26&gt;0.005,ROUND(C26*'Loan Details'!$C$17,2),0)</f>
        <v>27417.74</v>
      </c>
      <c r="F26" s="63" t="n">
        <f aca="false">D26-E26</f>
        <v>7295.26</v>
      </c>
      <c r="G26" s="63" t="n">
        <v>0</v>
      </c>
      <c r="H26" s="63" t="n">
        <f aca="false">MAX(0,ROUND(C26-F26-G26,2))</f>
        <v>3863444.54</v>
      </c>
      <c r="I26" s="66" t="n">
        <f aca="false">SUM($E$7:E26)</f>
        <v>557704.54</v>
      </c>
      <c r="J26" s="67" t="n">
        <f aca="false">1-H26/'Loan Details'!$C$5</f>
        <v>0.034138865</v>
      </c>
      <c r="K26" s="61" t="n">
        <f aca="false">INT((A26-1)/12)+1</f>
        <v>2</v>
      </c>
    </row>
    <row r="27" customFormat="false" ht="15" hidden="false" customHeight="false" outlineLevel="0" collapsed="false">
      <c r="A27" s="61" t="n">
        <v>21</v>
      </c>
      <c r="B27" s="62" t="n">
        <f aca="false">IF(C27&gt;0.005,EDATE('Loan Details'!$C$8,A27-1),"")</f>
        <v>46939</v>
      </c>
      <c r="C27" s="63" t="n">
        <f aca="false">H26</f>
        <v>3863444.54</v>
      </c>
      <c r="D27" s="64" t="n">
        <f aca="false">IF(C27&gt;0.005,MIN('Loan Details'!$C$18,ROUND(C27*(1+'Loan Details'!$C$17),2)),0)</f>
        <v>34713</v>
      </c>
      <c r="E27" s="63" t="n">
        <f aca="false">IF(C27&gt;0.005,ROUND(C27*'Loan Details'!$C$17,2),0)</f>
        <v>27366.07</v>
      </c>
      <c r="F27" s="63" t="n">
        <f aca="false">D27-E27</f>
        <v>7346.93</v>
      </c>
      <c r="G27" s="63" t="n">
        <v>0</v>
      </c>
      <c r="H27" s="63" t="n">
        <f aca="false">MAX(0,ROUND(C27-F27-G27,2))</f>
        <v>3856097.61</v>
      </c>
      <c r="I27" s="66" t="n">
        <f aca="false">SUM($E$7:E27)</f>
        <v>585070.61</v>
      </c>
      <c r="J27" s="67" t="n">
        <f aca="false">1-H27/'Loan Details'!$C$5</f>
        <v>0.0359755975</v>
      </c>
      <c r="K27" s="61" t="n">
        <f aca="false">INT((A27-1)/12)+1</f>
        <v>2</v>
      </c>
    </row>
    <row r="28" customFormat="false" ht="15" hidden="false" customHeight="false" outlineLevel="0" collapsed="false">
      <c r="A28" s="61" t="n">
        <v>22</v>
      </c>
      <c r="B28" s="62" t="n">
        <f aca="false">IF(C28&gt;0.005,EDATE('Loan Details'!$C$8,A28-1),"")</f>
        <v>46970</v>
      </c>
      <c r="C28" s="63" t="n">
        <f aca="false">H27</f>
        <v>3856097.61</v>
      </c>
      <c r="D28" s="64" t="n">
        <f aca="false">IF(C28&gt;0.005,MIN('Loan Details'!$C$18,ROUND(C28*(1+'Loan Details'!$C$17),2)),0)</f>
        <v>34713</v>
      </c>
      <c r="E28" s="63" t="n">
        <f aca="false">IF(C28&gt;0.005,ROUND(C28*'Loan Details'!$C$17,2),0)</f>
        <v>27314.02</v>
      </c>
      <c r="F28" s="63" t="n">
        <f aca="false">D28-E28</f>
        <v>7398.98</v>
      </c>
      <c r="G28" s="63" t="n">
        <v>0</v>
      </c>
      <c r="H28" s="63" t="n">
        <f aca="false">MAX(0,ROUND(C28-F28-G28,2))</f>
        <v>3848698.63</v>
      </c>
      <c r="I28" s="66" t="n">
        <f aca="false">SUM($E$7:E28)</f>
        <v>612384.63</v>
      </c>
      <c r="J28" s="67" t="n">
        <f aca="false">1-H28/'Loan Details'!$C$5</f>
        <v>0.0378253425</v>
      </c>
      <c r="K28" s="61" t="n">
        <f aca="false">INT((A28-1)/12)+1</f>
        <v>2</v>
      </c>
    </row>
    <row r="29" customFormat="false" ht="15" hidden="false" customHeight="false" outlineLevel="0" collapsed="false">
      <c r="A29" s="61" t="n">
        <v>23</v>
      </c>
      <c r="B29" s="62" t="n">
        <f aca="false">IF(C29&gt;0.005,EDATE('Loan Details'!$C$8,A29-1),"")</f>
        <v>47001</v>
      </c>
      <c r="C29" s="63" t="n">
        <f aca="false">H28</f>
        <v>3848698.63</v>
      </c>
      <c r="D29" s="64" t="n">
        <f aca="false">IF(C29&gt;0.005,MIN('Loan Details'!$C$18,ROUND(C29*(1+'Loan Details'!$C$17),2)),0)</f>
        <v>34713</v>
      </c>
      <c r="E29" s="63" t="n">
        <f aca="false">IF(C29&gt;0.005,ROUND(C29*'Loan Details'!$C$17,2),0)</f>
        <v>27261.62</v>
      </c>
      <c r="F29" s="63" t="n">
        <f aca="false">D29-E29</f>
        <v>7451.38</v>
      </c>
      <c r="G29" s="63" t="n">
        <v>0</v>
      </c>
      <c r="H29" s="63" t="n">
        <f aca="false">MAX(0,ROUND(C29-F29-G29,2))</f>
        <v>3841247.25</v>
      </c>
      <c r="I29" s="66" t="n">
        <f aca="false">SUM($E$7:E29)</f>
        <v>639646.25</v>
      </c>
      <c r="J29" s="67" t="n">
        <f aca="false">1-H29/'Loan Details'!$C$5</f>
        <v>0.0396881875</v>
      </c>
      <c r="K29" s="61" t="n">
        <f aca="false">INT((A29-1)/12)+1</f>
        <v>2</v>
      </c>
    </row>
    <row r="30" customFormat="false" ht="15" hidden="false" customHeight="false" outlineLevel="0" collapsed="false">
      <c r="A30" s="61" t="n">
        <v>24</v>
      </c>
      <c r="B30" s="62" t="n">
        <f aca="false">IF(C30&gt;0.005,EDATE('Loan Details'!$C$8,A30-1),"")</f>
        <v>47031</v>
      </c>
      <c r="C30" s="63" t="n">
        <f aca="false">H29</f>
        <v>3841247.25</v>
      </c>
      <c r="D30" s="64" t="n">
        <f aca="false">IF(C30&gt;0.005,MIN('Loan Details'!$C$18,ROUND(C30*(1+'Loan Details'!$C$17),2)),0)</f>
        <v>34713</v>
      </c>
      <c r="E30" s="63" t="n">
        <f aca="false">IF(C30&gt;0.005,ROUND(C30*'Loan Details'!$C$17,2),0)</f>
        <v>27208.83</v>
      </c>
      <c r="F30" s="63" t="n">
        <f aca="false">D30-E30</f>
        <v>7504.17</v>
      </c>
      <c r="G30" s="63" t="n">
        <v>0</v>
      </c>
      <c r="H30" s="63" t="n">
        <f aca="false">MAX(0,ROUND(C30-F30-G30,2))</f>
        <v>3833743.08</v>
      </c>
      <c r="I30" s="66" t="n">
        <f aca="false">SUM($E$7:E30)</f>
        <v>666855.08</v>
      </c>
      <c r="J30" s="67" t="n">
        <f aca="false">1-H30/'Loan Details'!$C$5</f>
        <v>0.04156423</v>
      </c>
      <c r="K30" s="61" t="n">
        <f aca="false">INT((A30-1)/12)+1</f>
        <v>2</v>
      </c>
    </row>
    <row r="31" customFormat="false" ht="15" hidden="false" customHeight="false" outlineLevel="0" collapsed="false">
      <c r="A31" s="61" t="n">
        <v>25</v>
      </c>
      <c r="B31" s="62" t="n">
        <f aca="false">IF(C31&gt;0.005,EDATE('Loan Details'!$C$8,A31-1),"")</f>
        <v>47062</v>
      </c>
      <c r="C31" s="63" t="n">
        <f aca="false">H30</f>
        <v>3833743.08</v>
      </c>
      <c r="D31" s="64" t="n">
        <f aca="false">IF(C31&gt;0.005,MIN('Loan Details'!$C$18,ROUND(C31*(1+'Loan Details'!$C$17),2)),0)</f>
        <v>34713</v>
      </c>
      <c r="E31" s="63" t="n">
        <f aca="false">IF(C31&gt;0.005,ROUND(C31*'Loan Details'!$C$17,2),0)</f>
        <v>27155.68</v>
      </c>
      <c r="F31" s="63" t="n">
        <f aca="false">D31-E31</f>
        <v>7557.32</v>
      </c>
      <c r="G31" s="63" t="n">
        <v>0</v>
      </c>
      <c r="H31" s="63" t="n">
        <f aca="false">MAX(0,ROUND(C31-F31-G31,2))</f>
        <v>3826185.76</v>
      </c>
      <c r="I31" s="66" t="n">
        <f aca="false">SUM($E$7:E31)</f>
        <v>694010.76</v>
      </c>
      <c r="J31" s="67" t="n">
        <f aca="false">1-H31/'Loan Details'!$C$5</f>
        <v>0.04345356</v>
      </c>
      <c r="K31" s="61" t="n">
        <f aca="false">INT((A31-1)/12)+1</f>
        <v>3</v>
      </c>
    </row>
    <row r="32" customFormat="false" ht="15" hidden="false" customHeight="false" outlineLevel="0" collapsed="false">
      <c r="A32" s="61" t="n">
        <v>26</v>
      </c>
      <c r="B32" s="62" t="n">
        <f aca="false">IF(C32&gt;0.005,EDATE('Loan Details'!$C$8,A32-1),"")</f>
        <v>47092</v>
      </c>
      <c r="C32" s="63" t="n">
        <f aca="false">H31</f>
        <v>3826185.76</v>
      </c>
      <c r="D32" s="64" t="n">
        <f aca="false">IF(C32&gt;0.005,MIN('Loan Details'!$C$18,ROUND(C32*(1+'Loan Details'!$C$17),2)),0)</f>
        <v>34713</v>
      </c>
      <c r="E32" s="63" t="n">
        <f aca="false">IF(C32&gt;0.005,ROUND(C32*'Loan Details'!$C$17,2),0)</f>
        <v>27102.15</v>
      </c>
      <c r="F32" s="63" t="n">
        <f aca="false">D32-E32</f>
        <v>7610.85</v>
      </c>
      <c r="G32" s="63" t="n">
        <v>0</v>
      </c>
      <c r="H32" s="63" t="n">
        <f aca="false">MAX(0,ROUND(C32-F32-G32,2))</f>
        <v>3818574.91</v>
      </c>
      <c r="I32" s="66" t="n">
        <f aca="false">SUM($E$7:E32)</f>
        <v>721112.91</v>
      </c>
      <c r="J32" s="67" t="n">
        <f aca="false">1-H32/'Loan Details'!$C$5</f>
        <v>0.0453562725</v>
      </c>
      <c r="K32" s="61" t="n">
        <f aca="false">INT((A32-1)/12)+1</f>
        <v>3</v>
      </c>
    </row>
    <row r="33" customFormat="false" ht="15" hidden="false" customHeight="false" outlineLevel="0" collapsed="false">
      <c r="A33" s="61" t="n">
        <v>27</v>
      </c>
      <c r="B33" s="62" t="n">
        <f aca="false">IF(C33&gt;0.005,EDATE('Loan Details'!$C$8,A33-1),"")</f>
        <v>47123</v>
      </c>
      <c r="C33" s="63" t="n">
        <f aca="false">H32</f>
        <v>3818574.91</v>
      </c>
      <c r="D33" s="64" t="n">
        <f aca="false">IF(C33&gt;0.005,MIN('Loan Details'!$C$18,ROUND(C33*(1+'Loan Details'!$C$17),2)),0)</f>
        <v>34713</v>
      </c>
      <c r="E33" s="63" t="n">
        <f aca="false">IF(C33&gt;0.005,ROUND(C33*'Loan Details'!$C$17,2),0)</f>
        <v>27048.24</v>
      </c>
      <c r="F33" s="63" t="n">
        <f aca="false">D33-E33</f>
        <v>7664.76</v>
      </c>
      <c r="G33" s="63" t="n">
        <v>0</v>
      </c>
      <c r="H33" s="63" t="n">
        <f aca="false">MAX(0,ROUND(C33-F33-G33,2))</f>
        <v>3810910.15</v>
      </c>
      <c r="I33" s="66" t="n">
        <f aca="false">SUM($E$7:E33)</f>
        <v>748161.15</v>
      </c>
      <c r="J33" s="67" t="n">
        <f aca="false">1-H33/'Loan Details'!$C$5</f>
        <v>0.0472724625000001</v>
      </c>
      <c r="K33" s="61" t="n">
        <f aca="false">INT((A33-1)/12)+1</f>
        <v>3</v>
      </c>
    </row>
    <row r="34" customFormat="false" ht="15" hidden="false" customHeight="false" outlineLevel="0" collapsed="false">
      <c r="A34" s="61" t="n">
        <v>28</v>
      </c>
      <c r="B34" s="62" t="n">
        <f aca="false">IF(C34&gt;0.005,EDATE('Loan Details'!$C$8,A34-1),"")</f>
        <v>47154</v>
      </c>
      <c r="C34" s="63" t="n">
        <f aca="false">H33</f>
        <v>3810910.15</v>
      </c>
      <c r="D34" s="64" t="n">
        <f aca="false">IF(C34&gt;0.005,MIN('Loan Details'!$C$18,ROUND(C34*(1+'Loan Details'!$C$17),2)),0)</f>
        <v>34713</v>
      </c>
      <c r="E34" s="63" t="n">
        <f aca="false">IF(C34&gt;0.005,ROUND(C34*'Loan Details'!$C$17,2),0)</f>
        <v>26993.95</v>
      </c>
      <c r="F34" s="63" t="n">
        <f aca="false">D34-E34</f>
        <v>7719.05</v>
      </c>
      <c r="G34" s="63" t="n">
        <v>0</v>
      </c>
      <c r="H34" s="63" t="n">
        <f aca="false">MAX(0,ROUND(C34-F34-G34,2))</f>
        <v>3803191.1</v>
      </c>
      <c r="I34" s="66" t="n">
        <f aca="false">SUM($E$7:E34)</f>
        <v>775155.1</v>
      </c>
      <c r="J34" s="67" t="n">
        <f aca="false">1-H34/'Loan Details'!$C$5</f>
        <v>0.0492022249999999</v>
      </c>
      <c r="K34" s="61" t="n">
        <f aca="false">INT((A34-1)/12)+1</f>
        <v>3</v>
      </c>
    </row>
    <row r="35" customFormat="false" ht="15" hidden="false" customHeight="false" outlineLevel="0" collapsed="false">
      <c r="A35" s="61" t="n">
        <v>29</v>
      </c>
      <c r="B35" s="62" t="n">
        <f aca="false">IF(C35&gt;0.005,EDATE('Loan Details'!$C$8,A35-1),"")</f>
        <v>47182</v>
      </c>
      <c r="C35" s="63" t="n">
        <f aca="false">H34</f>
        <v>3803191.1</v>
      </c>
      <c r="D35" s="64" t="n">
        <f aca="false">IF(C35&gt;0.005,MIN('Loan Details'!$C$18,ROUND(C35*(1+'Loan Details'!$C$17),2)),0)</f>
        <v>34713</v>
      </c>
      <c r="E35" s="63" t="n">
        <f aca="false">IF(C35&gt;0.005,ROUND(C35*'Loan Details'!$C$17,2),0)</f>
        <v>26939.27</v>
      </c>
      <c r="F35" s="63" t="n">
        <f aca="false">D35-E35</f>
        <v>7773.73</v>
      </c>
      <c r="G35" s="63" t="n">
        <v>0</v>
      </c>
      <c r="H35" s="63" t="n">
        <f aca="false">MAX(0,ROUND(C35-F35-G35,2))</f>
        <v>3795417.37</v>
      </c>
      <c r="I35" s="66" t="n">
        <f aca="false">SUM($E$7:E35)</f>
        <v>802094.37</v>
      </c>
      <c r="J35" s="67" t="n">
        <f aca="false">1-H35/'Loan Details'!$C$5</f>
        <v>0.0511456575</v>
      </c>
      <c r="K35" s="61" t="n">
        <f aca="false">INT((A35-1)/12)+1</f>
        <v>3</v>
      </c>
    </row>
    <row r="36" customFormat="false" ht="15" hidden="false" customHeight="false" outlineLevel="0" collapsed="false">
      <c r="A36" s="61" t="n">
        <v>30</v>
      </c>
      <c r="B36" s="62" t="n">
        <f aca="false">IF(C36&gt;0.005,EDATE('Loan Details'!$C$8,A36-1),"")</f>
        <v>47213</v>
      </c>
      <c r="C36" s="63" t="n">
        <f aca="false">H35</f>
        <v>3795417.37</v>
      </c>
      <c r="D36" s="64" t="n">
        <f aca="false">IF(C36&gt;0.005,MIN('Loan Details'!$C$18,ROUND(C36*(1+'Loan Details'!$C$17),2)),0)</f>
        <v>34713</v>
      </c>
      <c r="E36" s="63" t="n">
        <f aca="false">IF(C36&gt;0.005,ROUND(C36*'Loan Details'!$C$17,2),0)</f>
        <v>26884.21</v>
      </c>
      <c r="F36" s="63" t="n">
        <f aca="false">D36-E36</f>
        <v>7828.79</v>
      </c>
      <c r="G36" s="63" t="n">
        <v>0</v>
      </c>
      <c r="H36" s="63" t="n">
        <f aca="false">MAX(0,ROUND(C36-F36-G36,2))</f>
        <v>3787588.58</v>
      </c>
      <c r="I36" s="66" t="n">
        <f aca="false">SUM($E$7:E36)</f>
        <v>828978.58</v>
      </c>
      <c r="J36" s="67" t="n">
        <f aca="false">1-H36/'Loan Details'!$C$5</f>
        <v>0.053102855</v>
      </c>
      <c r="K36" s="61" t="n">
        <f aca="false">INT((A36-1)/12)+1</f>
        <v>3</v>
      </c>
    </row>
    <row r="37" customFormat="false" ht="15" hidden="false" customHeight="false" outlineLevel="0" collapsed="false">
      <c r="A37" s="61" t="n">
        <v>31</v>
      </c>
      <c r="B37" s="62" t="n">
        <f aca="false">IF(C37&gt;0.005,EDATE('Loan Details'!$C$8,A37-1),"")</f>
        <v>47243</v>
      </c>
      <c r="C37" s="63" t="n">
        <f aca="false">H36</f>
        <v>3787588.58</v>
      </c>
      <c r="D37" s="64" t="n">
        <f aca="false">IF(C37&gt;0.005,MIN('Loan Details'!$C$18,ROUND(C37*(1+'Loan Details'!$C$17),2)),0)</f>
        <v>34713</v>
      </c>
      <c r="E37" s="63" t="n">
        <f aca="false">IF(C37&gt;0.005,ROUND(C37*'Loan Details'!$C$17,2),0)</f>
        <v>26828.75</v>
      </c>
      <c r="F37" s="63" t="n">
        <f aca="false">D37-E37</f>
        <v>7884.25</v>
      </c>
      <c r="G37" s="63" t="n">
        <v>0</v>
      </c>
      <c r="H37" s="63" t="n">
        <f aca="false">MAX(0,ROUND(C37-F37-G37,2))</f>
        <v>3779704.33</v>
      </c>
      <c r="I37" s="66" t="n">
        <f aca="false">SUM($E$7:E37)</f>
        <v>855807.33</v>
      </c>
      <c r="J37" s="67" t="n">
        <f aca="false">1-H37/'Loan Details'!$C$5</f>
        <v>0.0550739175</v>
      </c>
      <c r="K37" s="61" t="n">
        <f aca="false">INT((A37-1)/12)+1</f>
        <v>3</v>
      </c>
    </row>
    <row r="38" customFormat="false" ht="15" hidden="false" customHeight="false" outlineLevel="0" collapsed="false">
      <c r="A38" s="61" t="n">
        <v>32</v>
      </c>
      <c r="B38" s="62" t="n">
        <f aca="false">IF(C38&gt;0.005,EDATE('Loan Details'!$C$8,A38-1),"")</f>
        <v>47274</v>
      </c>
      <c r="C38" s="63" t="n">
        <f aca="false">H37</f>
        <v>3779704.33</v>
      </c>
      <c r="D38" s="64" t="n">
        <f aca="false">IF(C38&gt;0.005,MIN('Loan Details'!$C$18,ROUND(C38*(1+'Loan Details'!$C$17),2)),0)</f>
        <v>34713</v>
      </c>
      <c r="E38" s="63" t="n">
        <f aca="false">IF(C38&gt;0.005,ROUND(C38*'Loan Details'!$C$17,2),0)</f>
        <v>26772.91</v>
      </c>
      <c r="F38" s="63" t="n">
        <f aca="false">D38-E38</f>
        <v>7940.09</v>
      </c>
      <c r="G38" s="63" t="n">
        <v>0</v>
      </c>
      <c r="H38" s="63" t="n">
        <f aca="false">MAX(0,ROUND(C38-F38-G38,2))</f>
        <v>3771764.24</v>
      </c>
      <c r="I38" s="66" t="n">
        <f aca="false">SUM($E$7:E38)</f>
        <v>882580.24</v>
      </c>
      <c r="J38" s="67" t="n">
        <f aca="false">1-H38/'Loan Details'!$C$5</f>
        <v>0.0570589399999999</v>
      </c>
      <c r="K38" s="61" t="n">
        <f aca="false">INT((A38-1)/12)+1</f>
        <v>3</v>
      </c>
    </row>
    <row r="39" customFormat="false" ht="15" hidden="false" customHeight="false" outlineLevel="0" collapsed="false">
      <c r="A39" s="61" t="n">
        <v>33</v>
      </c>
      <c r="B39" s="62" t="n">
        <f aca="false">IF(C39&gt;0.005,EDATE('Loan Details'!$C$8,A39-1),"")</f>
        <v>47304</v>
      </c>
      <c r="C39" s="63" t="n">
        <f aca="false">H38</f>
        <v>3771764.24</v>
      </c>
      <c r="D39" s="64" t="n">
        <f aca="false">IF(C39&gt;0.005,MIN('Loan Details'!$C$18,ROUND(C39*(1+'Loan Details'!$C$17),2)),0)</f>
        <v>34713</v>
      </c>
      <c r="E39" s="63" t="n">
        <f aca="false">IF(C39&gt;0.005,ROUND(C39*'Loan Details'!$C$17,2),0)</f>
        <v>26716.66</v>
      </c>
      <c r="F39" s="63" t="n">
        <f aca="false">D39-E39</f>
        <v>7996.34</v>
      </c>
      <c r="G39" s="63" t="n">
        <v>0</v>
      </c>
      <c r="H39" s="63" t="n">
        <f aca="false">MAX(0,ROUND(C39-F39-G39,2))</f>
        <v>3763767.9</v>
      </c>
      <c r="I39" s="66" t="n">
        <f aca="false">SUM($E$7:E39)</f>
        <v>909296.9</v>
      </c>
      <c r="J39" s="67" t="n">
        <f aca="false">1-H39/'Loan Details'!$C$5</f>
        <v>0.059058025</v>
      </c>
      <c r="K39" s="61" t="n">
        <f aca="false">INT((A39-1)/12)+1</f>
        <v>3</v>
      </c>
    </row>
    <row r="40" customFormat="false" ht="15" hidden="false" customHeight="false" outlineLevel="0" collapsed="false">
      <c r="A40" s="61" t="n">
        <v>34</v>
      </c>
      <c r="B40" s="62" t="n">
        <f aca="false">IF(C40&gt;0.005,EDATE('Loan Details'!$C$8,A40-1),"")</f>
        <v>47335</v>
      </c>
      <c r="C40" s="63" t="n">
        <f aca="false">H39</f>
        <v>3763767.9</v>
      </c>
      <c r="D40" s="64" t="n">
        <f aca="false">IF(C40&gt;0.005,MIN('Loan Details'!$C$18,ROUND(C40*(1+'Loan Details'!$C$17),2)),0)</f>
        <v>34713</v>
      </c>
      <c r="E40" s="63" t="n">
        <f aca="false">IF(C40&gt;0.005,ROUND(C40*'Loan Details'!$C$17,2),0)</f>
        <v>26660.02</v>
      </c>
      <c r="F40" s="63" t="n">
        <f aca="false">D40-E40</f>
        <v>8052.98</v>
      </c>
      <c r="G40" s="63" t="n">
        <v>0</v>
      </c>
      <c r="H40" s="63" t="n">
        <f aca="false">MAX(0,ROUND(C40-F40-G40,2))</f>
        <v>3755714.92</v>
      </c>
      <c r="I40" s="66" t="n">
        <f aca="false">SUM($E$7:E40)</f>
        <v>935956.92</v>
      </c>
      <c r="J40" s="67" t="n">
        <f aca="false">1-H40/'Loan Details'!$C$5</f>
        <v>0.06107127</v>
      </c>
      <c r="K40" s="61" t="n">
        <f aca="false">INT((A40-1)/12)+1</f>
        <v>3</v>
      </c>
    </row>
    <row r="41" customFormat="false" ht="15" hidden="false" customHeight="false" outlineLevel="0" collapsed="false">
      <c r="A41" s="61" t="n">
        <v>35</v>
      </c>
      <c r="B41" s="62" t="n">
        <f aca="false">IF(C41&gt;0.005,EDATE('Loan Details'!$C$8,A41-1),"")</f>
        <v>47366</v>
      </c>
      <c r="C41" s="63" t="n">
        <f aca="false">H40</f>
        <v>3755714.92</v>
      </c>
      <c r="D41" s="64" t="n">
        <f aca="false">IF(C41&gt;0.005,MIN('Loan Details'!$C$18,ROUND(C41*(1+'Loan Details'!$C$17),2)),0)</f>
        <v>34713</v>
      </c>
      <c r="E41" s="63" t="n">
        <f aca="false">IF(C41&gt;0.005,ROUND(C41*'Loan Details'!$C$17,2),0)</f>
        <v>26602.98</v>
      </c>
      <c r="F41" s="63" t="n">
        <f aca="false">D41-E41</f>
        <v>8110.02</v>
      </c>
      <c r="G41" s="63" t="n">
        <v>0</v>
      </c>
      <c r="H41" s="63" t="n">
        <f aca="false">MAX(0,ROUND(C41-F41-G41,2))</f>
        <v>3747604.9</v>
      </c>
      <c r="I41" s="66" t="n">
        <f aca="false">SUM($E$7:E41)</f>
        <v>962559.9</v>
      </c>
      <c r="J41" s="67" t="n">
        <f aca="false">1-H41/'Loan Details'!$C$5</f>
        <v>0.0630987750000001</v>
      </c>
      <c r="K41" s="61" t="n">
        <f aca="false">INT((A41-1)/12)+1</f>
        <v>3</v>
      </c>
    </row>
    <row r="42" customFormat="false" ht="15" hidden="false" customHeight="false" outlineLevel="0" collapsed="false">
      <c r="A42" s="61" t="n">
        <v>36</v>
      </c>
      <c r="B42" s="62" t="n">
        <f aca="false">IF(C42&gt;0.005,EDATE('Loan Details'!$C$8,A42-1),"")</f>
        <v>47396</v>
      </c>
      <c r="C42" s="63" t="n">
        <f aca="false">H41</f>
        <v>3747604.9</v>
      </c>
      <c r="D42" s="64" t="n">
        <f aca="false">IF(C42&gt;0.005,MIN('Loan Details'!$C$18,ROUND(C42*(1+'Loan Details'!$C$17),2)),0)</f>
        <v>34713</v>
      </c>
      <c r="E42" s="63" t="n">
        <f aca="false">IF(C42&gt;0.005,ROUND(C42*'Loan Details'!$C$17,2),0)</f>
        <v>26545.53</v>
      </c>
      <c r="F42" s="63" t="n">
        <f aca="false">D42-E42</f>
        <v>8167.47</v>
      </c>
      <c r="G42" s="63" t="n">
        <v>0</v>
      </c>
      <c r="H42" s="63" t="n">
        <f aca="false">MAX(0,ROUND(C42-F42-G42,2))</f>
        <v>3739437.43</v>
      </c>
      <c r="I42" s="66" t="n">
        <f aca="false">SUM($E$7:E42)</f>
        <v>989105.43</v>
      </c>
      <c r="J42" s="67" t="n">
        <f aca="false">1-H42/'Loan Details'!$C$5</f>
        <v>0.0651406425</v>
      </c>
      <c r="K42" s="61" t="n">
        <f aca="false">INT((A42-1)/12)+1</f>
        <v>3</v>
      </c>
    </row>
    <row r="43" customFormat="false" ht="15" hidden="false" customHeight="false" outlineLevel="0" collapsed="false">
      <c r="A43" s="61" t="n">
        <v>37</v>
      </c>
      <c r="B43" s="62" t="n">
        <f aca="false">IF(C43&gt;0.005,EDATE('Loan Details'!$C$8,A43-1),"")</f>
        <v>47427</v>
      </c>
      <c r="C43" s="63" t="n">
        <f aca="false">H42</f>
        <v>3739437.43</v>
      </c>
      <c r="D43" s="64" t="n">
        <f aca="false">IF(C43&gt;0.005,MIN('Loan Details'!$C$18,ROUND(C43*(1+'Loan Details'!$C$17),2)),0)</f>
        <v>34713</v>
      </c>
      <c r="E43" s="63" t="n">
        <f aca="false">IF(C43&gt;0.005,ROUND(C43*'Loan Details'!$C$17,2),0)</f>
        <v>26487.68</v>
      </c>
      <c r="F43" s="63" t="n">
        <f aca="false">D43-E43</f>
        <v>8225.32</v>
      </c>
      <c r="G43" s="63" t="n">
        <v>0</v>
      </c>
      <c r="H43" s="63" t="n">
        <f aca="false">MAX(0,ROUND(C43-F43-G43,2))</f>
        <v>3731212.11</v>
      </c>
      <c r="I43" s="66" t="n">
        <f aca="false">SUM($E$7:E43)</f>
        <v>1015593.11</v>
      </c>
      <c r="J43" s="67" t="n">
        <f aca="false">1-H43/'Loan Details'!$C$5</f>
        <v>0.0671969725</v>
      </c>
      <c r="K43" s="61" t="n">
        <f aca="false">INT((A43-1)/12)+1</f>
        <v>4</v>
      </c>
    </row>
    <row r="44" customFormat="false" ht="15" hidden="false" customHeight="false" outlineLevel="0" collapsed="false">
      <c r="A44" s="61" t="n">
        <v>38</v>
      </c>
      <c r="B44" s="62" t="n">
        <f aca="false">IF(C44&gt;0.005,EDATE('Loan Details'!$C$8,A44-1),"")</f>
        <v>47457</v>
      </c>
      <c r="C44" s="63" t="n">
        <f aca="false">H43</f>
        <v>3731212.11</v>
      </c>
      <c r="D44" s="64" t="n">
        <f aca="false">IF(C44&gt;0.005,MIN('Loan Details'!$C$18,ROUND(C44*(1+'Loan Details'!$C$17),2)),0)</f>
        <v>34713</v>
      </c>
      <c r="E44" s="63" t="n">
        <f aca="false">IF(C44&gt;0.005,ROUND(C44*'Loan Details'!$C$17,2),0)</f>
        <v>26429.42</v>
      </c>
      <c r="F44" s="63" t="n">
        <f aca="false">D44-E44</f>
        <v>8283.58</v>
      </c>
      <c r="G44" s="63" t="n">
        <v>0</v>
      </c>
      <c r="H44" s="63" t="n">
        <f aca="false">MAX(0,ROUND(C44-F44-G44,2))</f>
        <v>3722928.53</v>
      </c>
      <c r="I44" s="66" t="n">
        <f aca="false">SUM($E$7:E44)</f>
        <v>1042022.53</v>
      </c>
      <c r="J44" s="67" t="n">
        <f aca="false">1-H44/'Loan Details'!$C$5</f>
        <v>0.0692678675</v>
      </c>
      <c r="K44" s="61" t="n">
        <f aca="false">INT((A44-1)/12)+1</f>
        <v>4</v>
      </c>
    </row>
    <row r="45" customFormat="false" ht="15" hidden="false" customHeight="false" outlineLevel="0" collapsed="false">
      <c r="A45" s="61" t="n">
        <v>39</v>
      </c>
      <c r="B45" s="62" t="n">
        <f aca="false">IF(C45&gt;0.005,EDATE('Loan Details'!$C$8,A45-1),"")</f>
        <v>47488</v>
      </c>
      <c r="C45" s="63" t="n">
        <f aca="false">H44</f>
        <v>3722928.53</v>
      </c>
      <c r="D45" s="64" t="n">
        <f aca="false">IF(C45&gt;0.005,MIN('Loan Details'!$C$18,ROUND(C45*(1+'Loan Details'!$C$17),2)),0)</f>
        <v>34713</v>
      </c>
      <c r="E45" s="63" t="n">
        <f aca="false">IF(C45&gt;0.005,ROUND(C45*'Loan Details'!$C$17,2),0)</f>
        <v>26370.74</v>
      </c>
      <c r="F45" s="63" t="n">
        <f aca="false">D45-E45</f>
        <v>8342.26</v>
      </c>
      <c r="G45" s="63" t="n">
        <v>0</v>
      </c>
      <c r="H45" s="63" t="n">
        <f aca="false">MAX(0,ROUND(C45-F45-G45,2))</f>
        <v>3714586.27</v>
      </c>
      <c r="I45" s="66" t="n">
        <f aca="false">SUM($E$7:E45)</f>
        <v>1068393.27</v>
      </c>
      <c r="J45" s="67" t="n">
        <f aca="false">1-H45/'Loan Details'!$C$5</f>
        <v>0.0713534325</v>
      </c>
      <c r="K45" s="61" t="n">
        <f aca="false">INT((A45-1)/12)+1</f>
        <v>4</v>
      </c>
    </row>
    <row r="46" customFormat="false" ht="15" hidden="false" customHeight="false" outlineLevel="0" collapsed="false">
      <c r="A46" s="61" t="n">
        <v>40</v>
      </c>
      <c r="B46" s="62" t="n">
        <f aca="false">IF(C46&gt;0.005,EDATE('Loan Details'!$C$8,A46-1),"")</f>
        <v>47519</v>
      </c>
      <c r="C46" s="63" t="n">
        <f aca="false">H45</f>
        <v>3714586.27</v>
      </c>
      <c r="D46" s="64" t="n">
        <f aca="false">IF(C46&gt;0.005,MIN('Loan Details'!$C$18,ROUND(C46*(1+'Loan Details'!$C$17),2)),0)</f>
        <v>34713</v>
      </c>
      <c r="E46" s="63" t="n">
        <f aca="false">IF(C46&gt;0.005,ROUND(C46*'Loan Details'!$C$17,2),0)</f>
        <v>26311.65</v>
      </c>
      <c r="F46" s="63" t="n">
        <f aca="false">D46-E46</f>
        <v>8401.35</v>
      </c>
      <c r="G46" s="63" t="n">
        <v>0</v>
      </c>
      <c r="H46" s="63" t="n">
        <f aca="false">MAX(0,ROUND(C46-F46-G46,2))</f>
        <v>3706184.92</v>
      </c>
      <c r="I46" s="66" t="n">
        <f aca="false">SUM($E$7:E46)</f>
        <v>1094704.92</v>
      </c>
      <c r="J46" s="67" t="n">
        <f aca="false">1-H46/'Loan Details'!$C$5</f>
        <v>0.07345377</v>
      </c>
      <c r="K46" s="61" t="n">
        <f aca="false">INT((A46-1)/12)+1</f>
        <v>4</v>
      </c>
    </row>
    <row r="47" customFormat="false" ht="15" hidden="false" customHeight="false" outlineLevel="0" collapsed="false">
      <c r="A47" s="61" t="n">
        <v>41</v>
      </c>
      <c r="B47" s="62" t="n">
        <f aca="false">IF(C47&gt;0.005,EDATE('Loan Details'!$C$8,A47-1),"")</f>
        <v>47547</v>
      </c>
      <c r="C47" s="63" t="n">
        <f aca="false">H46</f>
        <v>3706184.92</v>
      </c>
      <c r="D47" s="64" t="n">
        <f aca="false">IF(C47&gt;0.005,MIN('Loan Details'!$C$18,ROUND(C47*(1+'Loan Details'!$C$17),2)),0)</f>
        <v>34713</v>
      </c>
      <c r="E47" s="63" t="n">
        <f aca="false">IF(C47&gt;0.005,ROUND(C47*'Loan Details'!$C$17,2),0)</f>
        <v>26252.14</v>
      </c>
      <c r="F47" s="63" t="n">
        <f aca="false">D47-E47</f>
        <v>8460.86</v>
      </c>
      <c r="G47" s="63" t="n">
        <v>0</v>
      </c>
      <c r="H47" s="63" t="n">
        <f aca="false">MAX(0,ROUND(C47-F47-G47,2))</f>
        <v>3697724.06</v>
      </c>
      <c r="I47" s="66" t="n">
        <f aca="false">SUM($E$7:E47)</f>
        <v>1120957.06</v>
      </c>
      <c r="J47" s="67" t="n">
        <f aca="false">1-H47/'Loan Details'!$C$5</f>
        <v>0.075568985</v>
      </c>
      <c r="K47" s="61" t="n">
        <f aca="false">INT((A47-1)/12)+1</f>
        <v>4</v>
      </c>
    </row>
    <row r="48" customFormat="false" ht="15" hidden="false" customHeight="false" outlineLevel="0" collapsed="false">
      <c r="A48" s="61" t="n">
        <v>42</v>
      </c>
      <c r="B48" s="62" t="n">
        <f aca="false">IF(C48&gt;0.005,EDATE('Loan Details'!$C$8,A48-1),"")</f>
        <v>47578</v>
      </c>
      <c r="C48" s="63" t="n">
        <f aca="false">H47</f>
        <v>3697724.06</v>
      </c>
      <c r="D48" s="64" t="n">
        <f aca="false">IF(C48&gt;0.005,MIN('Loan Details'!$C$18,ROUND(C48*(1+'Loan Details'!$C$17),2)),0)</f>
        <v>34713</v>
      </c>
      <c r="E48" s="63" t="n">
        <f aca="false">IF(C48&gt;0.005,ROUND(C48*'Loan Details'!$C$17,2),0)</f>
        <v>26192.21</v>
      </c>
      <c r="F48" s="63" t="n">
        <f aca="false">D48-E48</f>
        <v>8520.79</v>
      </c>
      <c r="G48" s="63" t="n">
        <v>0</v>
      </c>
      <c r="H48" s="63" t="n">
        <f aca="false">MAX(0,ROUND(C48-F48-G48,2))</f>
        <v>3689203.27</v>
      </c>
      <c r="I48" s="66" t="n">
        <f aca="false">SUM($E$7:E48)</f>
        <v>1147149.27</v>
      </c>
      <c r="J48" s="67" t="n">
        <f aca="false">1-H48/'Loan Details'!$C$5</f>
        <v>0.0776991825</v>
      </c>
      <c r="K48" s="61" t="n">
        <f aca="false">INT((A48-1)/12)+1</f>
        <v>4</v>
      </c>
    </row>
    <row r="49" customFormat="false" ht="15" hidden="false" customHeight="false" outlineLevel="0" collapsed="false">
      <c r="A49" s="61" t="n">
        <v>43</v>
      </c>
      <c r="B49" s="62" t="n">
        <f aca="false">IF(C49&gt;0.005,EDATE('Loan Details'!$C$8,A49-1),"")</f>
        <v>47608</v>
      </c>
      <c r="C49" s="63" t="n">
        <f aca="false">H48</f>
        <v>3689203.27</v>
      </c>
      <c r="D49" s="64" t="n">
        <f aca="false">IF(C49&gt;0.005,MIN('Loan Details'!$C$18,ROUND(C49*(1+'Loan Details'!$C$17),2)),0)</f>
        <v>34713</v>
      </c>
      <c r="E49" s="63" t="n">
        <f aca="false">IF(C49&gt;0.005,ROUND(C49*'Loan Details'!$C$17,2),0)</f>
        <v>26131.86</v>
      </c>
      <c r="F49" s="63" t="n">
        <f aca="false">D49-E49</f>
        <v>8581.14</v>
      </c>
      <c r="G49" s="63" t="n">
        <v>0</v>
      </c>
      <c r="H49" s="63" t="n">
        <f aca="false">MAX(0,ROUND(C49-F49-G49,2))</f>
        <v>3680622.13</v>
      </c>
      <c r="I49" s="66" t="n">
        <f aca="false">SUM($E$7:E49)</f>
        <v>1173281.13</v>
      </c>
      <c r="J49" s="67" t="n">
        <f aca="false">1-H49/'Loan Details'!$C$5</f>
        <v>0.0798444675000001</v>
      </c>
      <c r="K49" s="61" t="n">
        <f aca="false">INT((A49-1)/12)+1</f>
        <v>4</v>
      </c>
    </row>
    <row r="50" customFormat="false" ht="15" hidden="false" customHeight="false" outlineLevel="0" collapsed="false">
      <c r="A50" s="61" t="n">
        <v>44</v>
      </c>
      <c r="B50" s="62" t="n">
        <f aca="false">IF(C50&gt;0.005,EDATE('Loan Details'!$C$8,A50-1),"")</f>
        <v>47639</v>
      </c>
      <c r="C50" s="63" t="n">
        <f aca="false">H49</f>
        <v>3680622.13</v>
      </c>
      <c r="D50" s="64" t="n">
        <f aca="false">IF(C50&gt;0.005,MIN('Loan Details'!$C$18,ROUND(C50*(1+'Loan Details'!$C$17),2)),0)</f>
        <v>34713</v>
      </c>
      <c r="E50" s="63" t="n">
        <f aca="false">IF(C50&gt;0.005,ROUND(C50*'Loan Details'!$C$17,2),0)</f>
        <v>26071.07</v>
      </c>
      <c r="F50" s="63" t="n">
        <f aca="false">D50-E50</f>
        <v>8641.93</v>
      </c>
      <c r="G50" s="63" t="n">
        <v>0</v>
      </c>
      <c r="H50" s="63" t="n">
        <f aca="false">MAX(0,ROUND(C50-F50-G50,2))</f>
        <v>3671980.2</v>
      </c>
      <c r="I50" s="66" t="n">
        <f aca="false">SUM($E$7:E50)</f>
        <v>1199352.2</v>
      </c>
      <c r="J50" s="67" t="n">
        <f aca="false">1-H50/'Loan Details'!$C$5</f>
        <v>0.08200495</v>
      </c>
      <c r="K50" s="61" t="n">
        <f aca="false">INT((A50-1)/12)+1</f>
        <v>4</v>
      </c>
    </row>
    <row r="51" customFormat="false" ht="15" hidden="false" customHeight="false" outlineLevel="0" collapsed="false">
      <c r="A51" s="61" t="n">
        <v>45</v>
      </c>
      <c r="B51" s="62" t="n">
        <f aca="false">IF(C51&gt;0.005,EDATE('Loan Details'!$C$8,A51-1),"")</f>
        <v>47669</v>
      </c>
      <c r="C51" s="63" t="n">
        <f aca="false">H50</f>
        <v>3671980.2</v>
      </c>
      <c r="D51" s="64" t="n">
        <f aca="false">IF(C51&gt;0.005,MIN('Loan Details'!$C$18,ROUND(C51*(1+'Loan Details'!$C$17),2)),0)</f>
        <v>34713</v>
      </c>
      <c r="E51" s="63" t="n">
        <f aca="false">IF(C51&gt;0.005,ROUND(C51*'Loan Details'!$C$17,2),0)</f>
        <v>26009.86</v>
      </c>
      <c r="F51" s="63" t="n">
        <f aca="false">D51-E51</f>
        <v>8703.14</v>
      </c>
      <c r="G51" s="63" t="n">
        <v>0</v>
      </c>
      <c r="H51" s="63" t="n">
        <f aca="false">MAX(0,ROUND(C51-F51-G51,2))</f>
        <v>3663277.06</v>
      </c>
      <c r="I51" s="66" t="n">
        <f aca="false">SUM($E$7:E51)</f>
        <v>1225362.06</v>
      </c>
      <c r="J51" s="67" t="n">
        <f aca="false">1-H51/'Loan Details'!$C$5</f>
        <v>0.084180735</v>
      </c>
      <c r="K51" s="61" t="n">
        <f aca="false">INT((A51-1)/12)+1</f>
        <v>4</v>
      </c>
    </row>
    <row r="52" customFormat="false" ht="15" hidden="false" customHeight="false" outlineLevel="0" collapsed="false">
      <c r="A52" s="61" t="n">
        <v>46</v>
      </c>
      <c r="B52" s="62" t="n">
        <f aca="false">IF(C52&gt;0.005,EDATE('Loan Details'!$C$8,A52-1),"")</f>
        <v>47700</v>
      </c>
      <c r="C52" s="63" t="n">
        <f aca="false">H51</f>
        <v>3663277.06</v>
      </c>
      <c r="D52" s="64" t="n">
        <f aca="false">IF(C52&gt;0.005,MIN('Loan Details'!$C$18,ROUND(C52*(1+'Loan Details'!$C$17),2)),0)</f>
        <v>34713</v>
      </c>
      <c r="E52" s="63" t="n">
        <f aca="false">IF(C52&gt;0.005,ROUND(C52*'Loan Details'!$C$17,2),0)</f>
        <v>25948.21</v>
      </c>
      <c r="F52" s="63" t="n">
        <f aca="false">D52-E52</f>
        <v>8764.79</v>
      </c>
      <c r="G52" s="63" t="n">
        <v>0</v>
      </c>
      <c r="H52" s="63" t="n">
        <f aca="false">MAX(0,ROUND(C52-F52-G52,2))</f>
        <v>3654512.27</v>
      </c>
      <c r="I52" s="66" t="n">
        <f aca="false">SUM($E$7:E52)</f>
        <v>1251310.27</v>
      </c>
      <c r="J52" s="67" t="n">
        <f aca="false">1-H52/'Loan Details'!$C$5</f>
        <v>0.0863719325</v>
      </c>
      <c r="K52" s="61" t="n">
        <f aca="false">INT((A52-1)/12)+1</f>
        <v>4</v>
      </c>
    </row>
    <row r="53" customFormat="false" ht="15" hidden="false" customHeight="false" outlineLevel="0" collapsed="false">
      <c r="A53" s="61" t="n">
        <v>47</v>
      </c>
      <c r="B53" s="62" t="n">
        <f aca="false">IF(C53&gt;0.005,EDATE('Loan Details'!$C$8,A53-1),"")</f>
        <v>47731</v>
      </c>
      <c r="C53" s="63" t="n">
        <f aca="false">H52</f>
        <v>3654512.27</v>
      </c>
      <c r="D53" s="64" t="n">
        <f aca="false">IF(C53&gt;0.005,MIN('Loan Details'!$C$18,ROUND(C53*(1+'Loan Details'!$C$17),2)),0)</f>
        <v>34713</v>
      </c>
      <c r="E53" s="63" t="n">
        <f aca="false">IF(C53&gt;0.005,ROUND(C53*'Loan Details'!$C$17,2),0)</f>
        <v>25886.13</v>
      </c>
      <c r="F53" s="63" t="n">
        <f aca="false">D53-E53</f>
        <v>8826.87</v>
      </c>
      <c r="G53" s="63" t="n">
        <v>0</v>
      </c>
      <c r="H53" s="63" t="n">
        <f aca="false">MAX(0,ROUND(C53-F53-G53,2))</f>
        <v>3645685.4</v>
      </c>
      <c r="I53" s="66" t="n">
        <f aca="false">SUM($E$7:E53)</f>
        <v>1277196.4</v>
      </c>
      <c r="J53" s="67" t="n">
        <f aca="false">1-H53/'Loan Details'!$C$5</f>
        <v>0.08857865</v>
      </c>
      <c r="K53" s="61" t="n">
        <f aca="false">INT((A53-1)/12)+1</f>
        <v>4</v>
      </c>
    </row>
    <row r="54" customFormat="false" ht="15" hidden="false" customHeight="false" outlineLevel="0" collapsed="false">
      <c r="A54" s="61" t="n">
        <v>48</v>
      </c>
      <c r="B54" s="62" t="n">
        <f aca="false">IF(C54&gt;0.005,EDATE('Loan Details'!$C$8,A54-1),"")</f>
        <v>47761</v>
      </c>
      <c r="C54" s="63" t="n">
        <f aca="false">H53</f>
        <v>3645685.4</v>
      </c>
      <c r="D54" s="64" t="n">
        <f aca="false">IF(C54&gt;0.005,MIN('Loan Details'!$C$18,ROUND(C54*(1+'Loan Details'!$C$17),2)),0)</f>
        <v>34713</v>
      </c>
      <c r="E54" s="63" t="n">
        <f aca="false">IF(C54&gt;0.005,ROUND(C54*'Loan Details'!$C$17,2),0)</f>
        <v>25823.6</v>
      </c>
      <c r="F54" s="63" t="n">
        <f aca="false">D54-E54</f>
        <v>8889.4</v>
      </c>
      <c r="G54" s="63" t="n">
        <v>0</v>
      </c>
      <c r="H54" s="63" t="n">
        <f aca="false">MAX(0,ROUND(C54-F54-G54,2))</f>
        <v>3636796</v>
      </c>
      <c r="I54" s="66" t="n">
        <f aca="false">SUM($E$7:E54)</f>
        <v>1303020</v>
      </c>
      <c r="J54" s="67" t="n">
        <f aca="false">1-H54/'Loan Details'!$C$5</f>
        <v>0.090801</v>
      </c>
      <c r="K54" s="61" t="n">
        <f aca="false">INT((A54-1)/12)+1</f>
        <v>4</v>
      </c>
    </row>
    <row r="55" customFormat="false" ht="15" hidden="false" customHeight="false" outlineLevel="0" collapsed="false">
      <c r="A55" s="61" t="n">
        <v>49</v>
      </c>
      <c r="B55" s="62" t="n">
        <f aca="false">IF(C55&gt;0.005,EDATE('Loan Details'!$C$8,A55-1),"")</f>
        <v>47792</v>
      </c>
      <c r="C55" s="63" t="n">
        <f aca="false">H54</f>
        <v>3636796</v>
      </c>
      <c r="D55" s="64" t="n">
        <f aca="false">IF(C55&gt;0.005,MIN('Loan Details'!$C$18,ROUND(C55*(1+'Loan Details'!$C$17),2)),0)</f>
        <v>34713</v>
      </c>
      <c r="E55" s="63" t="n">
        <f aca="false">IF(C55&gt;0.005,ROUND(C55*'Loan Details'!$C$17,2),0)</f>
        <v>25760.64</v>
      </c>
      <c r="F55" s="63" t="n">
        <f aca="false">D55-E55</f>
        <v>8952.36</v>
      </c>
      <c r="G55" s="63" t="n">
        <v>0</v>
      </c>
      <c r="H55" s="63" t="n">
        <f aca="false">MAX(0,ROUND(C55-F55-G55,2))</f>
        <v>3627843.64</v>
      </c>
      <c r="I55" s="66" t="n">
        <f aca="false">SUM($E$7:E55)</f>
        <v>1328780.64</v>
      </c>
      <c r="J55" s="67" t="n">
        <f aca="false">1-H55/'Loan Details'!$C$5</f>
        <v>0.09303909</v>
      </c>
      <c r="K55" s="61" t="n">
        <f aca="false">INT((A55-1)/12)+1</f>
        <v>5</v>
      </c>
    </row>
    <row r="56" customFormat="false" ht="15" hidden="false" customHeight="false" outlineLevel="0" collapsed="false">
      <c r="A56" s="61" t="n">
        <v>50</v>
      </c>
      <c r="B56" s="62" t="n">
        <f aca="false">IF(C56&gt;0.005,EDATE('Loan Details'!$C$8,A56-1),"")</f>
        <v>47822</v>
      </c>
      <c r="C56" s="63" t="n">
        <f aca="false">H55</f>
        <v>3627843.64</v>
      </c>
      <c r="D56" s="64" t="n">
        <f aca="false">IF(C56&gt;0.005,MIN('Loan Details'!$C$18,ROUND(C56*(1+'Loan Details'!$C$17),2)),0)</f>
        <v>34713</v>
      </c>
      <c r="E56" s="63" t="n">
        <f aca="false">IF(C56&gt;0.005,ROUND(C56*'Loan Details'!$C$17,2),0)</f>
        <v>25697.23</v>
      </c>
      <c r="F56" s="63" t="n">
        <f aca="false">D56-E56</f>
        <v>9015.77</v>
      </c>
      <c r="G56" s="63" t="n">
        <v>0</v>
      </c>
      <c r="H56" s="63" t="n">
        <f aca="false">MAX(0,ROUND(C56-F56-G56,2))</f>
        <v>3618827.87</v>
      </c>
      <c r="I56" s="66" t="n">
        <f aca="false">SUM($E$7:E56)</f>
        <v>1354477.87</v>
      </c>
      <c r="J56" s="67" t="n">
        <f aca="false">1-H56/'Loan Details'!$C$5</f>
        <v>0.0952930325</v>
      </c>
      <c r="K56" s="61" t="n">
        <f aca="false">INT((A56-1)/12)+1</f>
        <v>5</v>
      </c>
    </row>
    <row r="57" customFormat="false" ht="15" hidden="false" customHeight="false" outlineLevel="0" collapsed="false">
      <c r="A57" s="61" t="n">
        <v>51</v>
      </c>
      <c r="B57" s="62" t="n">
        <f aca="false">IF(C57&gt;0.005,EDATE('Loan Details'!$C$8,A57-1),"")</f>
        <v>47853</v>
      </c>
      <c r="C57" s="63" t="n">
        <f aca="false">H56</f>
        <v>3618827.87</v>
      </c>
      <c r="D57" s="64" t="n">
        <f aca="false">IF(C57&gt;0.005,MIN('Loan Details'!$C$18,ROUND(C57*(1+'Loan Details'!$C$17),2)),0)</f>
        <v>34713</v>
      </c>
      <c r="E57" s="63" t="n">
        <f aca="false">IF(C57&gt;0.005,ROUND(C57*'Loan Details'!$C$17,2),0)</f>
        <v>25633.36</v>
      </c>
      <c r="F57" s="63" t="n">
        <f aca="false">D57-E57</f>
        <v>9079.64</v>
      </c>
      <c r="G57" s="63" t="n">
        <v>0</v>
      </c>
      <c r="H57" s="63" t="n">
        <f aca="false">MAX(0,ROUND(C57-F57-G57,2))</f>
        <v>3609748.23</v>
      </c>
      <c r="I57" s="66" t="n">
        <f aca="false">SUM($E$7:E57)</f>
        <v>1380111.23</v>
      </c>
      <c r="J57" s="67" t="n">
        <f aca="false">1-H57/'Loan Details'!$C$5</f>
        <v>0.0975629425</v>
      </c>
      <c r="K57" s="61" t="n">
        <f aca="false">INT((A57-1)/12)+1</f>
        <v>5</v>
      </c>
    </row>
    <row r="58" customFormat="false" ht="15" hidden="false" customHeight="false" outlineLevel="0" collapsed="false">
      <c r="A58" s="61" t="n">
        <v>52</v>
      </c>
      <c r="B58" s="62" t="n">
        <f aca="false">IF(C58&gt;0.005,EDATE('Loan Details'!$C$8,A58-1),"")</f>
        <v>47884</v>
      </c>
      <c r="C58" s="63" t="n">
        <f aca="false">H57</f>
        <v>3609748.23</v>
      </c>
      <c r="D58" s="64" t="n">
        <f aca="false">IF(C58&gt;0.005,MIN('Loan Details'!$C$18,ROUND(C58*(1+'Loan Details'!$C$17),2)),0)</f>
        <v>34713</v>
      </c>
      <c r="E58" s="63" t="n">
        <f aca="false">IF(C58&gt;0.005,ROUND(C58*'Loan Details'!$C$17,2),0)</f>
        <v>25569.05</v>
      </c>
      <c r="F58" s="63" t="n">
        <f aca="false">D58-E58</f>
        <v>9143.95</v>
      </c>
      <c r="G58" s="63" t="n">
        <v>0</v>
      </c>
      <c r="H58" s="63" t="n">
        <f aca="false">MAX(0,ROUND(C58-F58-G58,2))</f>
        <v>3600604.28</v>
      </c>
      <c r="I58" s="66" t="n">
        <f aca="false">SUM($E$7:E58)</f>
        <v>1405680.28</v>
      </c>
      <c r="J58" s="67" t="n">
        <f aca="false">1-H58/'Loan Details'!$C$5</f>
        <v>0.0998489300000001</v>
      </c>
      <c r="K58" s="61" t="n">
        <f aca="false">INT((A58-1)/12)+1</f>
        <v>5</v>
      </c>
    </row>
    <row r="59" customFormat="false" ht="15" hidden="false" customHeight="false" outlineLevel="0" collapsed="false">
      <c r="A59" s="61" t="n">
        <v>53</v>
      </c>
      <c r="B59" s="62" t="n">
        <f aca="false">IF(C59&gt;0.005,EDATE('Loan Details'!$C$8,A59-1),"")</f>
        <v>47912</v>
      </c>
      <c r="C59" s="63" t="n">
        <f aca="false">H58</f>
        <v>3600604.28</v>
      </c>
      <c r="D59" s="64" t="n">
        <f aca="false">IF(C59&gt;0.005,MIN('Loan Details'!$C$18,ROUND(C59*(1+'Loan Details'!$C$17),2)),0)</f>
        <v>34713</v>
      </c>
      <c r="E59" s="63" t="n">
        <f aca="false">IF(C59&gt;0.005,ROUND(C59*'Loan Details'!$C$17,2),0)</f>
        <v>25504.28</v>
      </c>
      <c r="F59" s="63" t="n">
        <f aca="false">D59-E59</f>
        <v>9208.72</v>
      </c>
      <c r="G59" s="63" t="n">
        <v>0</v>
      </c>
      <c r="H59" s="63" t="n">
        <f aca="false">MAX(0,ROUND(C59-F59-G59,2))</f>
        <v>3591395.56</v>
      </c>
      <c r="I59" s="66" t="n">
        <f aca="false">SUM($E$7:E59)</f>
        <v>1431184.56</v>
      </c>
      <c r="J59" s="67" t="n">
        <f aca="false">1-H59/'Loan Details'!$C$5</f>
        <v>0.10215111</v>
      </c>
      <c r="K59" s="61" t="n">
        <f aca="false">INT((A59-1)/12)+1</f>
        <v>5</v>
      </c>
    </row>
    <row r="60" customFormat="false" ht="15" hidden="false" customHeight="false" outlineLevel="0" collapsed="false">
      <c r="A60" s="61" t="n">
        <v>54</v>
      </c>
      <c r="B60" s="62" t="n">
        <f aca="false">IF(C60&gt;0.005,EDATE('Loan Details'!$C$8,A60-1),"")</f>
        <v>47943</v>
      </c>
      <c r="C60" s="63" t="n">
        <f aca="false">H59</f>
        <v>3591395.56</v>
      </c>
      <c r="D60" s="64" t="n">
        <f aca="false">IF(C60&gt;0.005,MIN('Loan Details'!$C$18,ROUND(C60*(1+'Loan Details'!$C$17),2)),0)</f>
        <v>34713</v>
      </c>
      <c r="E60" s="63" t="n">
        <f aca="false">IF(C60&gt;0.005,ROUND(C60*'Loan Details'!$C$17,2),0)</f>
        <v>25439.05</v>
      </c>
      <c r="F60" s="63" t="n">
        <f aca="false">D60-E60</f>
        <v>9273.95</v>
      </c>
      <c r="G60" s="63" t="n">
        <v>0</v>
      </c>
      <c r="H60" s="63" t="n">
        <f aca="false">MAX(0,ROUND(C60-F60-G60,2))</f>
        <v>3582121.61</v>
      </c>
      <c r="I60" s="66" t="n">
        <f aca="false">SUM($E$7:E60)</f>
        <v>1456623.61</v>
      </c>
      <c r="J60" s="67" t="n">
        <f aca="false">1-H60/'Loan Details'!$C$5</f>
        <v>0.1044695975</v>
      </c>
      <c r="K60" s="61" t="n">
        <f aca="false">INT((A60-1)/12)+1</f>
        <v>5</v>
      </c>
    </row>
    <row r="61" customFormat="false" ht="15" hidden="false" customHeight="false" outlineLevel="0" collapsed="false">
      <c r="A61" s="61" t="n">
        <v>55</v>
      </c>
      <c r="B61" s="62" t="n">
        <f aca="false">IF(C61&gt;0.005,EDATE('Loan Details'!$C$8,A61-1),"")</f>
        <v>47973</v>
      </c>
      <c r="C61" s="63" t="n">
        <f aca="false">H60</f>
        <v>3582121.61</v>
      </c>
      <c r="D61" s="64" t="n">
        <f aca="false">IF(C61&gt;0.005,MIN('Loan Details'!$C$18,ROUND(C61*(1+'Loan Details'!$C$17),2)),0)</f>
        <v>34713</v>
      </c>
      <c r="E61" s="63" t="n">
        <f aca="false">IF(C61&gt;0.005,ROUND(C61*'Loan Details'!$C$17,2),0)</f>
        <v>25373.36</v>
      </c>
      <c r="F61" s="63" t="n">
        <f aca="false">D61-E61</f>
        <v>9339.64</v>
      </c>
      <c r="G61" s="63" t="n">
        <v>0</v>
      </c>
      <c r="H61" s="63" t="n">
        <f aca="false">MAX(0,ROUND(C61-F61-G61,2))</f>
        <v>3572781.97</v>
      </c>
      <c r="I61" s="66" t="n">
        <f aca="false">SUM($E$7:E61)</f>
        <v>1481996.97</v>
      </c>
      <c r="J61" s="67" t="n">
        <f aca="false">1-H61/'Loan Details'!$C$5</f>
        <v>0.1068045075</v>
      </c>
      <c r="K61" s="61" t="n">
        <f aca="false">INT((A61-1)/12)+1</f>
        <v>5</v>
      </c>
    </row>
    <row r="62" customFormat="false" ht="15" hidden="false" customHeight="false" outlineLevel="0" collapsed="false">
      <c r="A62" s="61" t="n">
        <v>56</v>
      </c>
      <c r="B62" s="62" t="n">
        <f aca="false">IF(C62&gt;0.005,EDATE('Loan Details'!$C$8,A62-1),"")</f>
        <v>48004</v>
      </c>
      <c r="C62" s="63" t="n">
        <f aca="false">H61</f>
        <v>3572781.97</v>
      </c>
      <c r="D62" s="64" t="n">
        <f aca="false">IF(C62&gt;0.005,MIN('Loan Details'!$C$18,ROUND(C62*(1+'Loan Details'!$C$17),2)),0)</f>
        <v>34713</v>
      </c>
      <c r="E62" s="63" t="n">
        <f aca="false">IF(C62&gt;0.005,ROUND(C62*'Loan Details'!$C$17,2),0)</f>
        <v>25307.21</v>
      </c>
      <c r="F62" s="63" t="n">
        <f aca="false">D62-E62</f>
        <v>9405.79</v>
      </c>
      <c r="G62" s="63" t="n">
        <v>0</v>
      </c>
      <c r="H62" s="63" t="n">
        <f aca="false">MAX(0,ROUND(C62-F62-G62,2))</f>
        <v>3563376.18</v>
      </c>
      <c r="I62" s="66" t="n">
        <f aca="false">SUM($E$7:E62)</f>
        <v>1507304.18</v>
      </c>
      <c r="J62" s="67" t="n">
        <f aca="false">1-H62/'Loan Details'!$C$5</f>
        <v>0.109155955</v>
      </c>
      <c r="K62" s="61" t="n">
        <f aca="false">INT((A62-1)/12)+1</f>
        <v>5</v>
      </c>
    </row>
    <row r="63" customFormat="false" ht="15" hidden="false" customHeight="false" outlineLevel="0" collapsed="false">
      <c r="A63" s="61" t="n">
        <v>57</v>
      </c>
      <c r="B63" s="62" t="n">
        <f aca="false">IF(C63&gt;0.005,EDATE('Loan Details'!$C$8,A63-1),"")</f>
        <v>48034</v>
      </c>
      <c r="C63" s="63" t="n">
        <f aca="false">H62</f>
        <v>3563376.18</v>
      </c>
      <c r="D63" s="64" t="n">
        <f aca="false">IF(C63&gt;0.005,MIN('Loan Details'!$C$18,ROUND(C63*(1+'Loan Details'!$C$17),2)),0)</f>
        <v>34713</v>
      </c>
      <c r="E63" s="63" t="n">
        <f aca="false">IF(C63&gt;0.005,ROUND(C63*'Loan Details'!$C$17,2),0)</f>
        <v>25240.58</v>
      </c>
      <c r="F63" s="63" t="n">
        <f aca="false">D63-E63</f>
        <v>9472.42</v>
      </c>
      <c r="G63" s="63" t="n">
        <v>0</v>
      </c>
      <c r="H63" s="63" t="n">
        <f aca="false">MAX(0,ROUND(C63-F63-G63,2))</f>
        <v>3553903.76</v>
      </c>
      <c r="I63" s="66" t="n">
        <f aca="false">SUM($E$7:E63)</f>
        <v>1532544.76</v>
      </c>
      <c r="J63" s="67" t="n">
        <f aca="false">1-H63/'Loan Details'!$C$5</f>
        <v>0.11152406</v>
      </c>
      <c r="K63" s="61" t="n">
        <f aca="false">INT((A63-1)/12)+1</f>
        <v>5</v>
      </c>
    </row>
    <row r="64" customFormat="false" ht="15" hidden="false" customHeight="false" outlineLevel="0" collapsed="false">
      <c r="A64" s="61" t="n">
        <v>58</v>
      </c>
      <c r="B64" s="62" t="n">
        <f aca="false">IF(C64&gt;0.005,EDATE('Loan Details'!$C$8,A64-1),"")</f>
        <v>48065</v>
      </c>
      <c r="C64" s="63" t="n">
        <f aca="false">H63</f>
        <v>3553903.76</v>
      </c>
      <c r="D64" s="64" t="n">
        <f aca="false">IF(C64&gt;0.005,MIN('Loan Details'!$C$18,ROUND(C64*(1+'Loan Details'!$C$17),2)),0)</f>
        <v>34713</v>
      </c>
      <c r="E64" s="63" t="n">
        <f aca="false">IF(C64&gt;0.005,ROUND(C64*'Loan Details'!$C$17,2),0)</f>
        <v>25173.48</v>
      </c>
      <c r="F64" s="63" t="n">
        <f aca="false">D64-E64</f>
        <v>9539.52</v>
      </c>
      <c r="G64" s="63" t="n">
        <v>0</v>
      </c>
      <c r="H64" s="63" t="n">
        <f aca="false">MAX(0,ROUND(C64-F64-G64,2))</f>
        <v>3544364.24</v>
      </c>
      <c r="I64" s="66" t="n">
        <f aca="false">SUM($E$7:E64)</f>
        <v>1557718.24</v>
      </c>
      <c r="J64" s="67" t="n">
        <f aca="false">1-H64/'Loan Details'!$C$5</f>
        <v>0.11390894</v>
      </c>
      <c r="K64" s="61" t="n">
        <f aca="false">INT((A64-1)/12)+1</f>
        <v>5</v>
      </c>
    </row>
    <row r="65" customFormat="false" ht="15" hidden="false" customHeight="false" outlineLevel="0" collapsed="false">
      <c r="A65" s="61" t="n">
        <v>59</v>
      </c>
      <c r="B65" s="62" t="n">
        <f aca="false">IF(C65&gt;0.005,EDATE('Loan Details'!$C$8,A65-1),"")</f>
        <v>48096</v>
      </c>
      <c r="C65" s="63" t="n">
        <f aca="false">H64</f>
        <v>3544364.24</v>
      </c>
      <c r="D65" s="64" t="n">
        <f aca="false">IF(C65&gt;0.005,MIN('Loan Details'!$C$18,ROUND(C65*(1+'Loan Details'!$C$17),2)),0)</f>
        <v>34713</v>
      </c>
      <c r="E65" s="63" t="n">
        <f aca="false">IF(C65&gt;0.005,ROUND(C65*'Loan Details'!$C$17,2),0)</f>
        <v>25105.91</v>
      </c>
      <c r="F65" s="63" t="n">
        <f aca="false">D65-E65</f>
        <v>9607.09</v>
      </c>
      <c r="G65" s="63" t="n">
        <v>0</v>
      </c>
      <c r="H65" s="63" t="n">
        <f aca="false">MAX(0,ROUND(C65-F65-G65,2))</f>
        <v>3534757.15</v>
      </c>
      <c r="I65" s="66" t="n">
        <f aca="false">SUM($E$7:E65)</f>
        <v>1582824.15</v>
      </c>
      <c r="J65" s="67" t="n">
        <f aca="false">1-H65/'Loan Details'!$C$5</f>
        <v>0.1163107125</v>
      </c>
      <c r="K65" s="61" t="n">
        <f aca="false">INT((A65-1)/12)+1</f>
        <v>5</v>
      </c>
    </row>
    <row r="66" customFormat="false" ht="15" hidden="false" customHeight="false" outlineLevel="0" collapsed="false">
      <c r="A66" s="61" t="n">
        <v>60</v>
      </c>
      <c r="B66" s="62" t="n">
        <f aca="false">IF(C66&gt;0.005,EDATE('Loan Details'!$C$8,A66-1),"")</f>
        <v>48126</v>
      </c>
      <c r="C66" s="63" t="n">
        <f aca="false">H65</f>
        <v>3534757.15</v>
      </c>
      <c r="D66" s="64" t="n">
        <f aca="false">IF(C66&gt;0.005,MIN('Loan Details'!$C$18,ROUND(C66*(1+'Loan Details'!$C$17),2)),0)</f>
        <v>34713</v>
      </c>
      <c r="E66" s="63" t="n">
        <f aca="false">IF(C66&gt;0.005,ROUND(C66*'Loan Details'!$C$17,2),0)</f>
        <v>25037.86</v>
      </c>
      <c r="F66" s="63" t="n">
        <f aca="false">D66-E66</f>
        <v>9675.14</v>
      </c>
      <c r="G66" s="63" t="n">
        <v>0</v>
      </c>
      <c r="H66" s="63" t="n">
        <f aca="false">MAX(0,ROUND(C66-F66-G66,2))</f>
        <v>3525082.01</v>
      </c>
      <c r="I66" s="66" t="n">
        <f aca="false">SUM($E$7:E66)</f>
        <v>1607862.01</v>
      </c>
      <c r="J66" s="67" t="n">
        <f aca="false">1-H66/'Loan Details'!$C$5</f>
        <v>0.1187294975</v>
      </c>
      <c r="K66" s="61" t="n">
        <f aca="false">INT((A66-1)/12)+1</f>
        <v>5</v>
      </c>
    </row>
    <row r="67" customFormat="false" ht="15" hidden="false" customHeight="false" outlineLevel="0" collapsed="false">
      <c r="A67" s="61" t="n">
        <v>61</v>
      </c>
      <c r="B67" s="62" t="n">
        <f aca="false">IF(C67&gt;0.005,EDATE('Loan Details'!$C$8,A67-1),"")</f>
        <v>48157</v>
      </c>
      <c r="C67" s="63" t="n">
        <f aca="false">H66</f>
        <v>3525082.01</v>
      </c>
      <c r="D67" s="64" t="n">
        <f aca="false">IF(C67&gt;0.005,MIN('Loan Details'!$C$18,ROUND(C67*(1+'Loan Details'!$C$17),2)),0)</f>
        <v>34713</v>
      </c>
      <c r="E67" s="63" t="n">
        <f aca="false">IF(C67&gt;0.005,ROUND(C67*'Loan Details'!$C$17,2),0)</f>
        <v>24969.33</v>
      </c>
      <c r="F67" s="63" t="n">
        <f aca="false">D67-E67</f>
        <v>9743.67</v>
      </c>
      <c r="G67" s="63" t="n">
        <v>0</v>
      </c>
      <c r="H67" s="63" t="n">
        <f aca="false">MAX(0,ROUND(C67-F67-G67,2))</f>
        <v>3515338.34</v>
      </c>
      <c r="I67" s="66" t="n">
        <f aca="false">SUM($E$7:E67)</f>
        <v>1632831.34</v>
      </c>
      <c r="J67" s="67" t="n">
        <f aca="false">1-H67/'Loan Details'!$C$5</f>
        <v>0.121165415</v>
      </c>
      <c r="K67" s="61" t="n">
        <f aca="false">INT((A67-1)/12)+1</f>
        <v>6</v>
      </c>
    </row>
    <row r="68" customFormat="false" ht="15" hidden="false" customHeight="false" outlineLevel="0" collapsed="false">
      <c r="A68" s="61" t="n">
        <v>62</v>
      </c>
      <c r="B68" s="62" t="n">
        <f aca="false">IF(C68&gt;0.005,EDATE('Loan Details'!$C$8,A68-1),"")</f>
        <v>48187</v>
      </c>
      <c r="C68" s="63" t="n">
        <f aca="false">H67</f>
        <v>3515338.34</v>
      </c>
      <c r="D68" s="64" t="n">
        <f aca="false">IF(C68&gt;0.005,MIN('Loan Details'!$C$18,ROUND(C68*(1+'Loan Details'!$C$17),2)),0)</f>
        <v>34713</v>
      </c>
      <c r="E68" s="63" t="n">
        <f aca="false">IF(C68&gt;0.005,ROUND(C68*'Loan Details'!$C$17,2),0)</f>
        <v>24900.31</v>
      </c>
      <c r="F68" s="63" t="n">
        <f aca="false">D68-E68</f>
        <v>9812.69</v>
      </c>
      <c r="G68" s="63" t="n">
        <v>0</v>
      </c>
      <c r="H68" s="63" t="n">
        <f aca="false">MAX(0,ROUND(C68-F68-G68,2))</f>
        <v>3505525.65</v>
      </c>
      <c r="I68" s="66" t="n">
        <f aca="false">SUM($E$7:E68)</f>
        <v>1657731.65</v>
      </c>
      <c r="J68" s="67" t="n">
        <f aca="false">1-H68/'Loan Details'!$C$5</f>
        <v>0.1236185875</v>
      </c>
      <c r="K68" s="61" t="n">
        <f aca="false">INT((A68-1)/12)+1</f>
        <v>6</v>
      </c>
    </row>
    <row r="69" customFormat="false" ht="15" hidden="false" customHeight="false" outlineLevel="0" collapsed="false">
      <c r="A69" s="61" t="n">
        <v>63</v>
      </c>
      <c r="B69" s="62" t="n">
        <f aca="false">IF(C69&gt;0.005,EDATE('Loan Details'!$C$8,A69-1),"")</f>
        <v>48218</v>
      </c>
      <c r="C69" s="63" t="n">
        <f aca="false">H68</f>
        <v>3505525.65</v>
      </c>
      <c r="D69" s="64" t="n">
        <f aca="false">IF(C69&gt;0.005,MIN('Loan Details'!$C$18,ROUND(C69*(1+'Loan Details'!$C$17),2)),0)</f>
        <v>34713</v>
      </c>
      <c r="E69" s="63" t="n">
        <f aca="false">IF(C69&gt;0.005,ROUND(C69*'Loan Details'!$C$17,2),0)</f>
        <v>24830.81</v>
      </c>
      <c r="F69" s="63" t="n">
        <f aca="false">D69-E69</f>
        <v>9882.19</v>
      </c>
      <c r="G69" s="63" t="n">
        <v>0</v>
      </c>
      <c r="H69" s="63" t="n">
        <f aca="false">MAX(0,ROUND(C69-F69-G69,2))</f>
        <v>3495643.46</v>
      </c>
      <c r="I69" s="66" t="n">
        <f aca="false">SUM($E$7:E69)</f>
        <v>1682562.46</v>
      </c>
      <c r="J69" s="67" t="n">
        <f aca="false">1-H69/'Loan Details'!$C$5</f>
        <v>0.126089135</v>
      </c>
      <c r="K69" s="61" t="n">
        <f aca="false">INT((A69-1)/12)+1</f>
        <v>6</v>
      </c>
    </row>
    <row r="70" customFormat="false" ht="15" hidden="false" customHeight="false" outlineLevel="0" collapsed="false">
      <c r="A70" s="61" t="n">
        <v>64</v>
      </c>
      <c r="B70" s="62" t="n">
        <f aca="false">IF(C70&gt;0.005,EDATE('Loan Details'!$C$8,A70-1),"")</f>
        <v>48249</v>
      </c>
      <c r="C70" s="63" t="n">
        <f aca="false">H69</f>
        <v>3495643.46</v>
      </c>
      <c r="D70" s="64" t="n">
        <f aca="false">IF(C70&gt;0.005,MIN('Loan Details'!$C$18,ROUND(C70*(1+'Loan Details'!$C$17),2)),0)</f>
        <v>34713</v>
      </c>
      <c r="E70" s="63" t="n">
        <f aca="false">IF(C70&gt;0.005,ROUND(C70*'Loan Details'!$C$17,2),0)</f>
        <v>24760.81</v>
      </c>
      <c r="F70" s="63" t="n">
        <f aca="false">D70-E70</f>
        <v>9952.19</v>
      </c>
      <c r="G70" s="63" t="n">
        <v>0</v>
      </c>
      <c r="H70" s="63" t="n">
        <f aca="false">MAX(0,ROUND(C70-F70-G70,2))</f>
        <v>3485691.27</v>
      </c>
      <c r="I70" s="66" t="n">
        <f aca="false">SUM($E$7:E70)</f>
        <v>1707323.27</v>
      </c>
      <c r="J70" s="67" t="n">
        <f aca="false">1-H70/'Loan Details'!$C$5</f>
        <v>0.1285771825</v>
      </c>
      <c r="K70" s="61" t="n">
        <f aca="false">INT((A70-1)/12)+1</f>
        <v>6</v>
      </c>
    </row>
    <row r="71" customFormat="false" ht="15" hidden="false" customHeight="false" outlineLevel="0" collapsed="false">
      <c r="A71" s="61" t="n">
        <v>65</v>
      </c>
      <c r="B71" s="62" t="n">
        <f aca="false">IF(C71&gt;0.005,EDATE('Loan Details'!$C$8,A71-1),"")</f>
        <v>48278</v>
      </c>
      <c r="C71" s="63" t="n">
        <f aca="false">H70</f>
        <v>3485691.27</v>
      </c>
      <c r="D71" s="64" t="n">
        <f aca="false">IF(C71&gt;0.005,MIN('Loan Details'!$C$18,ROUND(C71*(1+'Loan Details'!$C$17),2)),0)</f>
        <v>34713</v>
      </c>
      <c r="E71" s="63" t="n">
        <f aca="false">IF(C71&gt;0.005,ROUND(C71*'Loan Details'!$C$17,2),0)</f>
        <v>24690.31</v>
      </c>
      <c r="F71" s="63" t="n">
        <f aca="false">D71-E71</f>
        <v>10022.69</v>
      </c>
      <c r="G71" s="63" t="n">
        <v>0</v>
      </c>
      <c r="H71" s="63" t="n">
        <f aca="false">MAX(0,ROUND(C71-F71-G71,2))</f>
        <v>3475668.58</v>
      </c>
      <c r="I71" s="66" t="n">
        <f aca="false">SUM($E$7:E71)</f>
        <v>1732013.58</v>
      </c>
      <c r="J71" s="67" t="n">
        <f aca="false">1-H71/'Loan Details'!$C$5</f>
        <v>0.131082855</v>
      </c>
      <c r="K71" s="61" t="n">
        <f aca="false">INT((A71-1)/12)+1</f>
        <v>6</v>
      </c>
    </row>
    <row r="72" customFormat="false" ht="15" hidden="false" customHeight="false" outlineLevel="0" collapsed="false">
      <c r="A72" s="61" t="n">
        <v>66</v>
      </c>
      <c r="B72" s="62" t="n">
        <f aca="false">IF(C72&gt;0.005,EDATE('Loan Details'!$C$8,A72-1),"")</f>
        <v>48309</v>
      </c>
      <c r="C72" s="63" t="n">
        <f aca="false">H71</f>
        <v>3475668.58</v>
      </c>
      <c r="D72" s="64" t="n">
        <f aca="false">IF(C72&gt;0.005,MIN('Loan Details'!$C$18,ROUND(C72*(1+'Loan Details'!$C$17),2)),0)</f>
        <v>34713</v>
      </c>
      <c r="E72" s="63" t="n">
        <f aca="false">IF(C72&gt;0.005,ROUND(C72*'Loan Details'!$C$17,2),0)</f>
        <v>24619.32</v>
      </c>
      <c r="F72" s="63" t="n">
        <f aca="false">D72-E72</f>
        <v>10093.68</v>
      </c>
      <c r="G72" s="63" t="n">
        <v>0</v>
      </c>
      <c r="H72" s="63" t="n">
        <f aca="false">MAX(0,ROUND(C72-F72-G72,2))</f>
        <v>3465574.9</v>
      </c>
      <c r="I72" s="66" t="n">
        <f aca="false">SUM($E$7:E72)</f>
        <v>1756632.9</v>
      </c>
      <c r="J72" s="67" t="n">
        <f aca="false">1-H72/'Loan Details'!$C$5</f>
        <v>0.133606275</v>
      </c>
      <c r="K72" s="61" t="n">
        <f aca="false">INT((A72-1)/12)+1</f>
        <v>6</v>
      </c>
    </row>
    <row r="73" customFormat="false" ht="15" hidden="false" customHeight="false" outlineLevel="0" collapsed="false">
      <c r="A73" s="61" t="n">
        <v>67</v>
      </c>
      <c r="B73" s="62" t="n">
        <f aca="false">IF(C73&gt;0.005,EDATE('Loan Details'!$C$8,A73-1),"")</f>
        <v>48339</v>
      </c>
      <c r="C73" s="63" t="n">
        <f aca="false">H72</f>
        <v>3465574.9</v>
      </c>
      <c r="D73" s="64" t="n">
        <f aca="false">IF(C73&gt;0.005,MIN('Loan Details'!$C$18,ROUND(C73*(1+'Loan Details'!$C$17),2)),0)</f>
        <v>34713</v>
      </c>
      <c r="E73" s="63" t="n">
        <f aca="false">IF(C73&gt;0.005,ROUND(C73*'Loan Details'!$C$17,2),0)</f>
        <v>24547.82</v>
      </c>
      <c r="F73" s="63" t="n">
        <f aca="false">D73-E73</f>
        <v>10165.18</v>
      </c>
      <c r="G73" s="63" t="n">
        <v>0</v>
      </c>
      <c r="H73" s="63" t="n">
        <f aca="false">MAX(0,ROUND(C73-F73-G73,2))</f>
        <v>3455409.72</v>
      </c>
      <c r="I73" s="66" t="n">
        <f aca="false">SUM($E$7:E73)</f>
        <v>1781180.72</v>
      </c>
      <c r="J73" s="67" t="n">
        <f aca="false">1-H73/'Loan Details'!$C$5</f>
        <v>0.13614757</v>
      </c>
      <c r="K73" s="61" t="n">
        <f aca="false">INT((A73-1)/12)+1</f>
        <v>6</v>
      </c>
    </row>
    <row r="74" customFormat="false" ht="15" hidden="false" customHeight="false" outlineLevel="0" collapsed="false">
      <c r="A74" s="61" t="n">
        <v>68</v>
      </c>
      <c r="B74" s="62" t="n">
        <f aca="false">IF(C74&gt;0.005,EDATE('Loan Details'!$C$8,A74-1),"")</f>
        <v>48370</v>
      </c>
      <c r="C74" s="63" t="n">
        <f aca="false">H73</f>
        <v>3455409.72</v>
      </c>
      <c r="D74" s="64" t="n">
        <f aca="false">IF(C74&gt;0.005,MIN('Loan Details'!$C$18,ROUND(C74*(1+'Loan Details'!$C$17),2)),0)</f>
        <v>34713</v>
      </c>
      <c r="E74" s="63" t="n">
        <f aca="false">IF(C74&gt;0.005,ROUND(C74*'Loan Details'!$C$17,2),0)</f>
        <v>24475.82</v>
      </c>
      <c r="F74" s="63" t="n">
        <f aca="false">D74-E74</f>
        <v>10237.18</v>
      </c>
      <c r="G74" s="63" t="n">
        <v>0</v>
      </c>
      <c r="H74" s="63" t="n">
        <f aca="false">MAX(0,ROUND(C74-F74-G74,2))</f>
        <v>3445172.54</v>
      </c>
      <c r="I74" s="66" t="n">
        <f aca="false">SUM($E$7:E74)</f>
        <v>1805656.54</v>
      </c>
      <c r="J74" s="67" t="n">
        <f aca="false">1-H74/'Loan Details'!$C$5</f>
        <v>0.138706865</v>
      </c>
      <c r="K74" s="61" t="n">
        <f aca="false">INT((A74-1)/12)+1</f>
        <v>6</v>
      </c>
    </row>
    <row r="75" customFormat="false" ht="15" hidden="false" customHeight="false" outlineLevel="0" collapsed="false">
      <c r="A75" s="61" t="n">
        <v>69</v>
      </c>
      <c r="B75" s="62" t="n">
        <f aca="false">IF(C75&gt;0.005,EDATE('Loan Details'!$C$8,A75-1),"")</f>
        <v>48400</v>
      </c>
      <c r="C75" s="63" t="n">
        <f aca="false">H74</f>
        <v>3445172.54</v>
      </c>
      <c r="D75" s="64" t="n">
        <f aca="false">IF(C75&gt;0.005,MIN('Loan Details'!$C$18,ROUND(C75*(1+'Loan Details'!$C$17),2)),0)</f>
        <v>34713</v>
      </c>
      <c r="E75" s="63" t="n">
        <f aca="false">IF(C75&gt;0.005,ROUND(C75*'Loan Details'!$C$17,2),0)</f>
        <v>24403.31</v>
      </c>
      <c r="F75" s="63" t="n">
        <f aca="false">D75-E75</f>
        <v>10309.69</v>
      </c>
      <c r="G75" s="63" t="n">
        <v>0</v>
      </c>
      <c r="H75" s="63" t="n">
        <f aca="false">MAX(0,ROUND(C75-F75-G75,2))</f>
        <v>3434862.85</v>
      </c>
      <c r="I75" s="66" t="n">
        <f aca="false">SUM($E$7:E75)</f>
        <v>1830059.85</v>
      </c>
      <c r="J75" s="67" t="n">
        <f aca="false">1-H75/'Loan Details'!$C$5</f>
        <v>0.1412842875</v>
      </c>
      <c r="K75" s="61" t="n">
        <f aca="false">INT((A75-1)/12)+1</f>
        <v>6</v>
      </c>
    </row>
    <row r="76" customFormat="false" ht="15" hidden="false" customHeight="false" outlineLevel="0" collapsed="false">
      <c r="A76" s="61" t="n">
        <v>70</v>
      </c>
      <c r="B76" s="62" t="n">
        <f aca="false">IF(C76&gt;0.005,EDATE('Loan Details'!$C$8,A76-1),"")</f>
        <v>48431</v>
      </c>
      <c r="C76" s="63" t="n">
        <f aca="false">H75</f>
        <v>3434862.85</v>
      </c>
      <c r="D76" s="64" t="n">
        <f aca="false">IF(C76&gt;0.005,MIN('Loan Details'!$C$18,ROUND(C76*(1+'Loan Details'!$C$17),2)),0)</f>
        <v>34713</v>
      </c>
      <c r="E76" s="63" t="n">
        <f aca="false">IF(C76&gt;0.005,ROUND(C76*'Loan Details'!$C$17,2),0)</f>
        <v>24330.28</v>
      </c>
      <c r="F76" s="63" t="n">
        <f aca="false">D76-E76</f>
        <v>10382.72</v>
      </c>
      <c r="G76" s="63" t="n">
        <v>0</v>
      </c>
      <c r="H76" s="63" t="n">
        <f aca="false">MAX(0,ROUND(C76-F76-G76,2))</f>
        <v>3424480.13</v>
      </c>
      <c r="I76" s="66" t="n">
        <f aca="false">SUM($E$7:E76)</f>
        <v>1854390.13</v>
      </c>
      <c r="J76" s="67" t="n">
        <f aca="false">1-H76/'Loan Details'!$C$5</f>
        <v>0.1438799675</v>
      </c>
      <c r="K76" s="61" t="n">
        <f aca="false">INT((A76-1)/12)+1</f>
        <v>6</v>
      </c>
    </row>
    <row r="77" customFormat="false" ht="15" hidden="false" customHeight="false" outlineLevel="0" collapsed="false">
      <c r="A77" s="61" t="n">
        <v>71</v>
      </c>
      <c r="B77" s="62" t="n">
        <f aca="false">IF(C77&gt;0.005,EDATE('Loan Details'!$C$8,A77-1),"")</f>
        <v>48462</v>
      </c>
      <c r="C77" s="63" t="n">
        <f aca="false">H76</f>
        <v>3424480.13</v>
      </c>
      <c r="D77" s="64" t="n">
        <f aca="false">IF(C77&gt;0.005,MIN('Loan Details'!$C$18,ROUND(C77*(1+'Loan Details'!$C$17),2)),0)</f>
        <v>34713</v>
      </c>
      <c r="E77" s="63" t="n">
        <f aca="false">IF(C77&gt;0.005,ROUND(C77*'Loan Details'!$C$17,2),0)</f>
        <v>24256.73</v>
      </c>
      <c r="F77" s="63" t="n">
        <f aca="false">D77-E77</f>
        <v>10456.27</v>
      </c>
      <c r="G77" s="63" t="n">
        <v>0</v>
      </c>
      <c r="H77" s="63" t="n">
        <f aca="false">MAX(0,ROUND(C77-F77-G77,2))</f>
        <v>3414023.86</v>
      </c>
      <c r="I77" s="66" t="n">
        <f aca="false">SUM($E$7:E77)</f>
        <v>1878646.86</v>
      </c>
      <c r="J77" s="67" t="n">
        <f aca="false">1-H77/'Loan Details'!$C$5</f>
        <v>0.146494035</v>
      </c>
      <c r="K77" s="61" t="n">
        <f aca="false">INT((A77-1)/12)+1</f>
        <v>6</v>
      </c>
    </row>
    <row r="78" customFormat="false" ht="15" hidden="false" customHeight="false" outlineLevel="0" collapsed="false">
      <c r="A78" s="61" t="n">
        <v>72</v>
      </c>
      <c r="B78" s="62" t="n">
        <f aca="false">IF(C78&gt;0.005,EDATE('Loan Details'!$C$8,A78-1),"")</f>
        <v>48492</v>
      </c>
      <c r="C78" s="63" t="n">
        <f aca="false">H77</f>
        <v>3414023.86</v>
      </c>
      <c r="D78" s="64" t="n">
        <f aca="false">IF(C78&gt;0.005,MIN('Loan Details'!$C$18,ROUND(C78*(1+'Loan Details'!$C$17),2)),0)</f>
        <v>34713</v>
      </c>
      <c r="E78" s="63" t="n">
        <f aca="false">IF(C78&gt;0.005,ROUND(C78*'Loan Details'!$C$17,2),0)</f>
        <v>24182.67</v>
      </c>
      <c r="F78" s="63" t="n">
        <f aca="false">D78-E78</f>
        <v>10530.33</v>
      </c>
      <c r="G78" s="63" t="n">
        <v>0</v>
      </c>
      <c r="H78" s="63" t="n">
        <f aca="false">MAX(0,ROUND(C78-F78-G78,2))</f>
        <v>3403493.53</v>
      </c>
      <c r="I78" s="66" t="n">
        <f aca="false">SUM($E$7:E78)</f>
        <v>1902829.53</v>
      </c>
      <c r="J78" s="67" t="n">
        <f aca="false">1-H78/'Loan Details'!$C$5</f>
        <v>0.1491266175</v>
      </c>
      <c r="K78" s="61" t="n">
        <f aca="false">INT((A78-1)/12)+1</f>
        <v>6</v>
      </c>
    </row>
    <row r="79" customFormat="false" ht="15" hidden="false" customHeight="false" outlineLevel="0" collapsed="false">
      <c r="A79" s="61" t="n">
        <v>73</v>
      </c>
      <c r="B79" s="62" t="n">
        <f aca="false">IF(C79&gt;0.005,EDATE('Loan Details'!$C$8,A79-1),"")</f>
        <v>48523</v>
      </c>
      <c r="C79" s="63" t="n">
        <f aca="false">H78</f>
        <v>3403493.53</v>
      </c>
      <c r="D79" s="64" t="n">
        <f aca="false">IF(C79&gt;0.005,MIN('Loan Details'!$C$18,ROUND(C79*(1+'Loan Details'!$C$17),2)),0)</f>
        <v>34713</v>
      </c>
      <c r="E79" s="63" t="n">
        <f aca="false">IF(C79&gt;0.005,ROUND(C79*'Loan Details'!$C$17,2),0)</f>
        <v>24108.08</v>
      </c>
      <c r="F79" s="63" t="n">
        <f aca="false">D79-E79</f>
        <v>10604.92</v>
      </c>
      <c r="G79" s="63" t="n">
        <v>0</v>
      </c>
      <c r="H79" s="63" t="n">
        <f aca="false">MAX(0,ROUND(C79-F79-G79,2))</f>
        <v>3392888.61</v>
      </c>
      <c r="I79" s="66" t="n">
        <f aca="false">SUM($E$7:E79)</f>
        <v>1926937.61</v>
      </c>
      <c r="J79" s="67" t="n">
        <f aca="false">1-H79/'Loan Details'!$C$5</f>
        <v>0.1517778475</v>
      </c>
      <c r="K79" s="61" t="n">
        <f aca="false">INT((A79-1)/12)+1</f>
        <v>7</v>
      </c>
    </row>
    <row r="80" customFormat="false" ht="15" hidden="false" customHeight="false" outlineLevel="0" collapsed="false">
      <c r="A80" s="61" t="n">
        <v>74</v>
      </c>
      <c r="B80" s="62" t="n">
        <f aca="false">IF(C80&gt;0.005,EDATE('Loan Details'!$C$8,A80-1),"")</f>
        <v>48553</v>
      </c>
      <c r="C80" s="63" t="n">
        <f aca="false">H79</f>
        <v>3392888.61</v>
      </c>
      <c r="D80" s="64" t="n">
        <f aca="false">IF(C80&gt;0.005,MIN('Loan Details'!$C$18,ROUND(C80*(1+'Loan Details'!$C$17),2)),0)</f>
        <v>34713</v>
      </c>
      <c r="E80" s="63" t="n">
        <f aca="false">IF(C80&gt;0.005,ROUND(C80*'Loan Details'!$C$17,2),0)</f>
        <v>24032.96</v>
      </c>
      <c r="F80" s="63" t="n">
        <f aca="false">D80-E80</f>
        <v>10680.04</v>
      </c>
      <c r="G80" s="63" t="n">
        <v>0</v>
      </c>
      <c r="H80" s="63" t="n">
        <f aca="false">MAX(0,ROUND(C80-F80-G80,2))</f>
        <v>3382208.57</v>
      </c>
      <c r="I80" s="66" t="n">
        <f aca="false">SUM($E$7:E80)</f>
        <v>1950970.57</v>
      </c>
      <c r="J80" s="67" t="n">
        <f aca="false">1-H80/'Loan Details'!$C$5</f>
        <v>0.1544478575</v>
      </c>
      <c r="K80" s="61" t="n">
        <f aca="false">INT((A80-1)/12)+1</f>
        <v>7</v>
      </c>
    </row>
    <row r="81" customFormat="false" ht="15" hidden="false" customHeight="false" outlineLevel="0" collapsed="false">
      <c r="A81" s="61" t="n">
        <v>75</v>
      </c>
      <c r="B81" s="62" t="n">
        <f aca="false">IF(C81&gt;0.005,EDATE('Loan Details'!$C$8,A81-1),"")</f>
        <v>48584</v>
      </c>
      <c r="C81" s="63" t="n">
        <f aca="false">H80</f>
        <v>3382208.57</v>
      </c>
      <c r="D81" s="64" t="n">
        <f aca="false">IF(C81&gt;0.005,MIN('Loan Details'!$C$18,ROUND(C81*(1+'Loan Details'!$C$17),2)),0)</f>
        <v>34713</v>
      </c>
      <c r="E81" s="63" t="n">
        <f aca="false">IF(C81&gt;0.005,ROUND(C81*'Loan Details'!$C$17,2),0)</f>
        <v>23957.31</v>
      </c>
      <c r="F81" s="63" t="n">
        <f aca="false">D81-E81</f>
        <v>10755.69</v>
      </c>
      <c r="G81" s="63" t="n">
        <v>0</v>
      </c>
      <c r="H81" s="63" t="n">
        <f aca="false">MAX(0,ROUND(C81-F81-G81,2))</f>
        <v>3371452.88</v>
      </c>
      <c r="I81" s="66" t="n">
        <f aca="false">SUM($E$7:E81)</f>
        <v>1974927.88</v>
      </c>
      <c r="J81" s="67" t="n">
        <f aca="false">1-H81/'Loan Details'!$C$5</f>
        <v>0.15713678</v>
      </c>
      <c r="K81" s="61" t="n">
        <f aca="false">INT((A81-1)/12)+1</f>
        <v>7</v>
      </c>
    </row>
    <row r="82" customFormat="false" ht="15" hidden="false" customHeight="false" outlineLevel="0" collapsed="false">
      <c r="A82" s="61" t="n">
        <v>76</v>
      </c>
      <c r="B82" s="62" t="n">
        <f aca="false">IF(C82&gt;0.005,EDATE('Loan Details'!$C$8,A82-1),"")</f>
        <v>48615</v>
      </c>
      <c r="C82" s="63" t="n">
        <f aca="false">H81</f>
        <v>3371452.88</v>
      </c>
      <c r="D82" s="64" t="n">
        <f aca="false">IF(C82&gt;0.005,MIN('Loan Details'!$C$18,ROUND(C82*(1+'Loan Details'!$C$17),2)),0)</f>
        <v>34713</v>
      </c>
      <c r="E82" s="63" t="n">
        <f aca="false">IF(C82&gt;0.005,ROUND(C82*'Loan Details'!$C$17,2),0)</f>
        <v>23881.12</v>
      </c>
      <c r="F82" s="63" t="n">
        <f aca="false">D82-E82</f>
        <v>10831.88</v>
      </c>
      <c r="G82" s="63" t="n">
        <v>0</v>
      </c>
      <c r="H82" s="63" t="n">
        <f aca="false">MAX(0,ROUND(C82-F82-G82,2))</f>
        <v>3360621</v>
      </c>
      <c r="I82" s="66" t="n">
        <f aca="false">SUM($E$7:E82)</f>
        <v>1998809</v>
      </c>
      <c r="J82" s="67" t="n">
        <f aca="false">1-H82/'Loan Details'!$C$5</f>
        <v>0.15984475</v>
      </c>
      <c r="K82" s="61" t="n">
        <f aca="false">INT((A82-1)/12)+1</f>
        <v>7</v>
      </c>
    </row>
    <row r="83" customFormat="false" ht="15" hidden="false" customHeight="false" outlineLevel="0" collapsed="false">
      <c r="A83" s="61" t="n">
        <v>77</v>
      </c>
      <c r="B83" s="62" t="n">
        <f aca="false">IF(C83&gt;0.005,EDATE('Loan Details'!$C$8,A83-1),"")</f>
        <v>48643</v>
      </c>
      <c r="C83" s="63" t="n">
        <f aca="false">H82</f>
        <v>3360621</v>
      </c>
      <c r="D83" s="64" t="n">
        <f aca="false">IF(C83&gt;0.005,MIN('Loan Details'!$C$18,ROUND(C83*(1+'Loan Details'!$C$17),2)),0)</f>
        <v>34713</v>
      </c>
      <c r="E83" s="63" t="n">
        <f aca="false">IF(C83&gt;0.005,ROUND(C83*'Loan Details'!$C$17,2),0)</f>
        <v>23804.4</v>
      </c>
      <c r="F83" s="63" t="n">
        <f aca="false">D83-E83</f>
        <v>10908.6</v>
      </c>
      <c r="G83" s="63" t="n">
        <v>0</v>
      </c>
      <c r="H83" s="63" t="n">
        <f aca="false">MAX(0,ROUND(C83-F83-G83,2))</f>
        <v>3349712.4</v>
      </c>
      <c r="I83" s="66" t="n">
        <f aca="false">SUM($E$7:E83)</f>
        <v>2022613.4</v>
      </c>
      <c r="J83" s="67" t="n">
        <f aca="false">1-H83/'Loan Details'!$C$5</f>
        <v>0.1625719</v>
      </c>
      <c r="K83" s="61" t="n">
        <f aca="false">INT((A83-1)/12)+1</f>
        <v>7</v>
      </c>
    </row>
    <row r="84" customFormat="false" ht="15" hidden="false" customHeight="false" outlineLevel="0" collapsed="false">
      <c r="A84" s="61" t="n">
        <v>78</v>
      </c>
      <c r="B84" s="62" t="n">
        <f aca="false">IF(C84&gt;0.005,EDATE('Loan Details'!$C$8,A84-1),"")</f>
        <v>48674</v>
      </c>
      <c r="C84" s="63" t="n">
        <f aca="false">H83</f>
        <v>3349712.4</v>
      </c>
      <c r="D84" s="64" t="n">
        <f aca="false">IF(C84&gt;0.005,MIN('Loan Details'!$C$18,ROUND(C84*(1+'Loan Details'!$C$17),2)),0)</f>
        <v>34713</v>
      </c>
      <c r="E84" s="63" t="n">
        <f aca="false">IF(C84&gt;0.005,ROUND(C84*'Loan Details'!$C$17,2),0)</f>
        <v>23727.13</v>
      </c>
      <c r="F84" s="63" t="n">
        <f aca="false">D84-E84</f>
        <v>10985.87</v>
      </c>
      <c r="G84" s="63" t="n">
        <v>0</v>
      </c>
      <c r="H84" s="63" t="n">
        <f aca="false">MAX(0,ROUND(C84-F84-G84,2))</f>
        <v>3338726.53</v>
      </c>
      <c r="I84" s="66" t="n">
        <f aca="false">SUM($E$7:E84)</f>
        <v>2046340.53</v>
      </c>
      <c r="J84" s="67" t="n">
        <f aca="false">1-H84/'Loan Details'!$C$5</f>
        <v>0.1653183675</v>
      </c>
      <c r="K84" s="61" t="n">
        <f aca="false">INT((A84-1)/12)+1</f>
        <v>7</v>
      </c>
    </row>
    <row r="85" customFormat="false" ht="15" hidden="false" customHeight="false" outlineLevel="0" collapsed="false">
      <c r="A85" s="61" t="n">
        <v>79</v>
      </c>
      <c r="B85" s="62" t="n">
        <f aca="false">IF(C85&gt;0.005,EDATE('Loan Details'!$C$8,A85-1),"")</f>
        <v>48704</v>
      </c>
      <c r="C85" s="63" t="n">
        <f aca="false">H84</f>
        <v>3338726.53</v>
      </c>
      <c r="D85" s="64" t="n">
        <f aca="false">IF(C85&gt;0.005,MIN('Loan Details'!$C$18,ROUND(C85*(1+'Loan Details'!$C$17),2)),0)</f>
        <v>34713</v>
      </c>
      <c r="E85" s="63" t="n">
        <f aca="false">IF(C85&gt;0.005,ROUND(C85*'Loan Details'!$C$17,2),0)</f>
        <v>23649.31</v>
      </c>
      <c r="F85" s="63" t="n">
        <f aca="false">D85-E85</f>
        <v>11063.69</v>
      </c>
      <c r="G85" s="63" t="n">
        <v>0</v>
      </c>
      <c r="H85" s="63" t="n">
        <f aca="false">MAX(0,ROUND(C85-F85-G85,2))</f>
        <v>3327662.84</v>
      </c>
      <c r="I85" s="66" t="n">
        <f aca="false">SUM($E$7:E85)</f>
        <v>2069989.84</v>
      </c>
      <c r="J85" s="67" t="n">
        <f aca="false">1-H85/'Loan Details'!$C$5</f>
        <v>0.16808429</v>
      </c>
      <c r="K85" s="61" t="n">
        <f aca="false">INT((A85-1)/12)+1</f>
        <v>7</v>
      </c>
    </row>
    <row r="86" customFormat="false" ht="15" hidden="false" customHeight="false" outlineLevel="0" collapsed="false">
      <c r="A86" s="61" t="n">
        <v>80</v>
      </c>
      <c r="B86" s="62" t="n">
        <f aca="false">IF(C86&gt;0.005,EDATE('Loan Details'!$C$8,A86-1),"")</f>
        <v>48735</v>
      </c>
      <c r="C86" s="63" t="n">
        <f aca="false">H85</f>
        <v>3327662.84</v>
      </c>
      <c r="D86" s="64" t="n">
        <f aca="false">IF(C86&gt;0.005,MIN('Loan Details'!$C$18,ROUND(C86*(1+'Loan Details'!$C$17),2)),0)</f>
        <v>34713</v>
      </c>
      <c r="E86" s="63" t="n">
        <f aca="false">IF(C86&gt;0.005,ROUND(C86*'Loan Details'!$C$17,2),0)</f>
        <v>23570.95</v>
      </c>
      <c r="F86" s="63" t="n">
        <f aca="false">D86-E86</f>
        <v>11142.05</v>
      </c>
      <c r="G86" s="63" t="n">
        <v>0</v>
      </c>
      <c r="H86" s="63" t="n">
        <f aca="false">MAX(0,ROUND(C86-F86-G86,2))</f>
        <v>3316520.79</v>
      </c>
      <c r="I86" s="66" t="n">
        <f aca="false">SUM($E$7:E86)</f>
        <v>2093560.79</v>
      </c>
      <c r="J86" s="67" t="n">
        <f aca="false">1-H86/'Loan Details'!$C$5</f>
        <v>0.1708698025</v>
      </c>
      <c r="K86" s="61" t="n">
        <f aca="false">INT((A86-1)/12)+1</f>
        <v>7</v>
      </c>
    </row>
    <row r="87" customFormat="false" ht="15" hidden="false" customHeight="false" outlineLevel="0" collapsed="false">
      <c r="A87" s="61" t="n">
        <v>81</v>
      </c>
      <c r="B87" s="62" t="n">
        <f aca="false">IF(C87&gt;0.005,EDATE('Loan Details'!$C$8,A87-1),"")</f>
        <v>48765</v>
      </c>
      <c r="C87" s="63" t="n">
        <f aca="false">H86</f>
        <v>3316520.79</v>
      </c>
      <c r="D87" s="64" t="n">
        <f aca="false">IF(C87&gt;0.005,MIN('Loan Details'!$C$18,ROUND(C87*(1+'Loan Details'!$C$17),2)),0)</f>
        <v>34713</v>
      </c>
      <c r="E87" s="63" t="n">
        <f aca="false">IF(C87&gt;0.005,ROUND(C87*'Loan Details'!$C$17,2),0)</f>
        <v>23492.02</v>
      </c>
      <c r="F87" s="63" t="n">
        <f aca="false">D87-E87</f>
        <v>11220.98</v>
      </c>
      <c r="G87" s="63" t="n">
        <v>0</v>
      </c>
      <c r="H87" s="63" t="n">
        <f aca="false">MAX(0,ROUND(C87-F87-G87,2))</f>
        <v>3305299.81</v>
      </c>
      <c r="I87" s="66" t="n">
        <f aca="false">SUM($E$7:E87)</f>
        <v>2117052.81</v>
      </c>
      <c r="J87" s="67" t="n">
        <f aca="false">1-H87/'Loan Details'!$C$5</f>
        <v>0.1736750475</v>
      </c>
      <c r="K87" s="61" t="n">
        <f aca="false">INT((A87-1)/12)+1</f>
        <v>7</v>
      </c>
    </row>
    <row r="88" customFormat="false" ht="15" hidden="false" customHeight="false" outlineLevel="0" collapsed="false">
      <c r="A88" s="61" t="n">
        <v>82</v>
      </c>
      <c r="B88" s="62" t="n">
        <f aca="false">IF(C88&gt;0.005,EDATE('Loan Details'!$C$8,A88-1),"")</f>
        <v>48796</v>
      </c>
      <c r="C88" s="63" t="n">
        <f aca="false">H87</f>
        <v>3305299.81</v>
      </c>
      <c r="D88" s="64" t="n">
        <f aca="false">IF(C88&gt;0.005,MIN('Loan Details'!$C$18,ROUND(C88*(1+'Loan Details'!$C$17),2)),0)</f>
        <v>34713</v>
      </c>
      <c r="E88" s="63" t="n">
        <f aca="false">IF(C88&gt;0.005,ROUND(C88*'Loan Details'!$C$17,2),0)</f>
        <v>23412.54</v>
      </c>
      <c r="F88" s="63" t="n">
        <f aca="false">D88-E88</f>
        <v>11300.46</v>
      </c>
      <c r="G88" s="63" t="n">
        <v>0</v>
      </c>
      <c r="H88" s="63" t="n">
        <f aca="false">MAX(0,ROUND(C88-F88-G88,2))</f>
        <v>3293999.35</v>
      </c>
      <c r="I88" s="66" t="n">
        <f aca="false">SUM($E$7:E88)</f>
        <v>2140465.35</v>
      </c>
      <c r="J88" s="67" t="n">
        <f aca="false">1-H88/'Loan Details'!$C$5</f>
        <v>0.1765001625</v>
      </c>
      <c r="K88" s="61" t="n">
        <f aca="false">INT((A88-1)/12)+1</f>
        <v>7</v>
      </c>
    </row>
    <row r="89" customFormat="false" ht="15" hidden="false" customHeight="false" outlineLevel="0" collapsed="false">
      <c r="A89" s="61" t="n">
        <v>83</v>
      </c>
      <c r="B89" s="62" t="n">
        <f aca="false">IF(C89&gt;0.005,EDATE('Loan Details'!$C$8,A89-1),"")</f>
        <v>48827</v>
      </c>
      <c r="C89" s="63" t="n">
        <f aca="false">H88</f>
        <v>3293999.35</v>
      </c>
      <c r="D89" s="64" t="n">
        <f aca="false">IF(C89&gt;0.005,MIN('Loan Details'!$C$18,ROUND(C89*(1+'Loan Details'!$C$17),2)),0)</f>
        <v>34713</v>
      </c>
      <c r="E89" s="63" t="n">
        <f aca="false">IF(C89&gt;0.005,ROUND(C89*'Loan Details'!$C$17,2),0)</f>
        <v>23332.5</v>
      </c>
      <c r="F89" s="63" t="n">
        <f aca="false">D89-E89</f>
        <v>11380.5</v>
      </c>
      <c r="G89" s="63" t="n">
        <v>0</v>
      </c>
      <c r="H89" s="63" t="n">
        <f aca="false">MAX(0,ROUND(C89-F89-G89,2))</f>
        <v>3282618.85</v>
      </c>
      <c r="I89" s="66" t="n">
        <f aca="false">SUM($E$7:E89)</f>
        <v>2163797.85</v>
      </c>
      <c r="J89" s="67" t="n">
        <f aca="false">1-H89/'Loan Details'!$C$5</f>
        <v>0.1793452875</v>
      </c>
      <c r="K89" s="61" t="n">
        <f aca="false">INT((A89-1)/12)+1</f>
        <v>7</v>
      </c>
    </row>
    <row r="90" customFormat="false" ht="15" hidden="false" customHeight="false" outlineLevel="0" collapsed="false">
      <c r="A90" s="61" t="n">
        <v>84</v>
      </c>
      <c r="B90" s="62" t="n">
        <f aca="false">IF(C90&gt;0.005,EDATE('Loan Details'!$C$8,A90-1),"")</f>
        <v>48857</v>
      </c>
      <c r="C90" s="63" t="n">
        <f aca="false">H89</f>
        <v>3282618.85</v>
      </c>
      <c r="D90" s="64" t="n">
        <f aca="false">IF(C90&gt;0.005,MIN('Loan Details'!$C$18,ROUND(C90*(1+'Loan Details'!$C$17),2)),0)</f>
        <v>34713</v>
      </c>
      <c r="E90" s="63" t="n">
        <f aca="false">IF(C90&gt;0.005,ROUND(C90*'Loan Details'!$C$17,2),0)</f>
        <v>23251.88</v>
      </c>
      <c r="F90" s="63" t="n">
        <f aca="false">D90-E90</f>
        <v>11461.12</v>
      </c>
      <c r="G90" s="63" t="n">
        <v>0</v>
      </c>
      <c r="H90" s="63" t="n">
        <f aca="false">MAX(0,ROUND(C90-F90-G90,2))</f>
        <v>3271157.73</v>
      </c>
      <c r="I90" s="66" t="n">
        <f aca="false">SUM($E$7:E90)</f>
        <v>2187049.73</v>
      </c>
      <c r="J90" s="67" t="n">
        <f aca="false">1-H90/'Loan Details'!$C$5</f>
        <v>0.1822105675</v>
      </c>
      <c r="K90" s="61" t="n">
        <f aca="false">INT((A90-1)/12)+1</f>
        <v>7</v>
      </c>
    </row>
    <row r="91" customFormat="false" ht="15" hidden="false" customHeight="false" outlineLevel="0" collapsed="false">
      <c r="A91" s="61" t="n">
        <v>85</v>
      </c>
      <c r="B91" s="62" t="n">
        <f aca="false">IF(C91&gt;0.005,EDATE('Loan Details'!$C$8,A91-1),"")</f>
        <v>48888</v>
      </c>
      <c r="C91" s="63" t="n">
        <f aca="false">H90</f>
        <v>3271157.73</v>
      </c>
      <c r="D91" s="64" t="n">
        <f aca="false">IF(C91&gt;0.005,MIN('Loan Details'!$C$18,ROUND(C91*(1+'Loan Details'!$C$17),2)),0)</f>
        <v>34713</v>
      </c>
      <c r="E91" s="63" t="n">
        <f aca="false">IF(C91&gt;0.005,ROUND(C91*'Loan Details'!$C$17,2),0)</f>
        <v>23170.7</v>
      </c>
      <c r="F91" s="63" t="n">
        <f aca="false">D91-E91</f>
        <v>11542.3</v>
      </c>
      <c r="G91" s="63" t="n">
        <v>0</v>
      </c>
      <c r="H91" s="63" t="n">
        <f aca="false">MAX(0,ROUND(C91-F91-G91,2))</f>
        <v>3259615.43</v>
      </c>
      <c r="I91" s="66" t="n">
        <f aca="false">SUM($E$7:E91)</f>
        <v>2210220.43</v>
      </c>
      <c r="J91" s="67" t="n">
        <f aca="false">1-H91/'Loan Details'!$C$5</f>
        <v>0.1850961425</v>
      </c>
      <c r="K91" s="61" t="n">
        <f aca="false">INT((A91-1)/12)+1</f>
        <v>8</v>
      </c>
    </row>
    <row r="92" customFormat="false" ht="15" hidden="false" customHeight="false" outlineLevel="0" collapsed="false">
      <c r="A92" s="61" t="n">
        <v>86</v>
      </c>
      <c r="B92" s="62" t="n">
        <f aca="false">IF(C92&gt;0.005,EDATE('Loan Details'!$C$8,A92-1),"")</f>
        <v>48918</v>
      </c>
      <c r="C92" s="63" t="n">
        <f aca="false">H91</f>
        <v>3259615.43</v>
      </c>
      <c r="D92" s="64" t="n">
        <f aca="false">IF(C92&gt;0.005,MIN('Loan Details'!$C$18,ROUND(C92*(1+'Loan Details'!$C$17),2)),0)</f>
        <v>34713</v>
      </c>
      <c r="E92" s="63" t="n">
        <f aca="false">IF(C92&gt;0.005,ROUND(C92*'Loan Details'!$C$17,2),0)</f>
        <v>23088.94</v>
      </c>
      <c r="F92" s="63" t="n">
        <f aca="false">D92-E92</f>
        <v>11624.06</v>
      </c>
      <c r="G92" s="63" t="n">
        <v>0</v>
      </c>
      <c r="H92" s="63" t="n">
        <f aca="false">MAX(0,ROUND(C92-F92-G92,2))</f>
        <v>3247991.37</v>
      </c>
      <c r="I92" s="66" t="n">
        <f aca="false">SUM($E$7:E92)</f>
        <v>2233309.37</v>
      </c>
      <c r="J92" s="67" t="n">
        <f aca="false">1-H92/'Loan Details'!$C$5</f>
        <v>0.1880021575</v>
      </c>
      <c r="K92" s="61" t="n">
        <f aca="false">INT((A92-1)/12)+1</f>
        <v>8</v>
      </c>
    </row>
    <row r="93" customFormat="false" ht="15" hidden="false" customHeight="false" outlineLevel="0" collapsed="false">
      <c r="A93" s="61" t="n">
        <v>87</v>
      </c>
      <c r="B93" s="62" t="n">
        <f aca="false">IF(C93&gt;0.005,EDATE('Loan Details'!$C$8,A93-1),"")</f>
        <v>48949</v>
      </c>
      <c r="C93" s="63" t="n">
        <f aca="false">H92</f>
        <v>3247991.37</v>
      </c>
      <c r="D93" s="64" t="n">
        <f aca="false">IF(C93&gt;0.005,MIN('Loan Details'!$C$18,ROUND(C93*(1+'Loan Details'!$C$17),2)),0)</f>
        <v>34713</v>
      </c>
      <c r="E93" s="63" t="n">
        <f aca="false">IF(C93&gt;0.005,ROUND(C93*'Loan Details'!$C$17,2),0)</f>
        <v>23006.61</v>
      </c>
      <c r="F93" s="63" t="n">
        <f aca="false">D93-E93</f>
        <v>11706.39</v>
      </c>
      <c r="G93" s="63" t="n">
        <v>0</v>
      </c>
      <c r="H93" s="63" t="n">
        <f aca="false">MAX(0,ROUND(C93-F93-G93,2))</f>
        <v>3236284.98</v>
      </c>
      <c r="I93" s="66" t="n">
        <f aca="false">SUM($E$7:E93)</f>
        <v>2256315.98</v>
      </c>
      <c r="J93" s="67" t="n">
        <f aca="false">1-H93/'Loan Details'!$C$5</f>
        <v>0.190928755</v>
      </c>
      <c r="K93" s="61" t="n">
        <f aca="false">INT((A93-1)/12)+1</f>
        <v>8</v>
      </c>
    </row>
    <row r="94" customFormat="false" ht="15" hidden="false" customHeight="false" outlineLevel="0" collapsed="false">
      <c r="A94" s="61" t="n">
        <v>88</v>
      </c>
      <c r="B94" s="62" t="n">
        <f aca="false">IF(C94&gt;0.005,EDATE('Loan Details'!$C$8,A94-1),"")</f>
        <v>48980</v>
      </c>
      <c r="C94" s="63" t="n">
        <f aca="false">H93</f>
        <v>3236284.98</v>
      </c>
      <c r="D94" s="64" t="n">
        <f aca="false">IF(C94&gt;0.005,MIN('Loan Details'!$C$18,ROUND(C94*(1+'Loan Details'!$C$17),2)),0)</f>
        <v>34713</v>
      </c>
      <c r="E94" s="63" t="n">
        <f aca="false">IF(C94&gt;0.005,ROUND(C94*'Loan Details'!$C$17,2),0)</f>
        <v>22923.69</v>
      </c>
      <c r="F94" s="63" t="n">
        <f aca="false">D94-E94</f>
        <v>11789.31</v>
      </c>
      <c r="G94" s="63" t="n">
        <v>0</v>
      </c>
      <c r="H94" s="63" t="n">
        <f aca="false">MAX(0,ROUND(C94-F94-G94,2))</f>
        <v>3224495.67</v>
      </c>
      <c r="I94" s="66" t="n">
        <f aca="false">SUM($E$7:E94)</f>
        <v>2279239.67</v>
      </c>
      <c r="J94" s="67" t="n">
        <f aca="false">1-H94/'Loan Details'!$C$5</f>
        <v>0.1938760825</v>
      </c>
      <c r="K94" s="61" t="n">
        <f aca="false">INT((A94-1)/12)+1</f>
        <v>8</v>
      </c>
    </row>
    <row r="95" customFormat="false" ht="15" hidden="false" customHeight="false" outlineLevel="0" collapsed="false">
      <c r="A95" s="61" t="n">
        <v>89</v>
      </c>
      <c r="B95" s="62" t="n">
        <f aca="false">IF(C95&gt;0.005,EDATE('Loan Details'!$C$8,A95-1),"")</f>
        <v>49008</v>
      </c>
      <c r="C95" s="63" t="n">
        <f aca="false">H94</f>
        <v>3224495.67</v>
      </c>
      <c r="D95" s="64" t="n">
        <f aca="false">IF(C95&gt;0.005,MIN('Loan Details'!$C$18,ROUND(C95*(1+'Loan Details'!$C$17),2)),0)</f>
        <v>34713</v>
      </c>
      <c r="E95" s="63" t="n">
        <f aca="false">IF(C95&gt;0.005,ROUND(C95*'Loan Details'!$C$17,2),0)</f>
        <v>22840.18</v>
      </c>
      <c r="F95" s="63" t="n">
        <f aca="false">D95-E95</f>
        <v>11872.82</v>
      </c>
      <c r="G95" s="63" t="n">
        <v>0</v>
      </c>
      <c r="H95" s="63" t="n">
        <f aca="false">MAX(0,ROUND(C95-F95-G95,2))</f>
        <v>3212622.85</v>
      </c>
      <c r="I95" s="66" t="n">
        <f aca="false">SUM($E$7:E95)</f>
        <v>2302079.85</v>
      </c>
      <c r="J95" s="67" t="n">
        <f aca="false">1-H95/'Loan Details'!$C$5</f>
        <v>0.1968442875</v>
      </c>
      <c r="K95" s="61" t="n">
        <f aca="false">INT((A95-1)/12)+1</f>
        <v>8</v>
      </c>
    </row>
    <row r="96" customFormat="false" ht="15" hidden="false" customHeight="false" outlineLevel="0" collapsed="false">
      <c r="A96" s="61" t="n">
        <v>90</v>
      </c>
      <c r="B96" s="62" t="n">
        <f aca="false">IF(C96&gt;0.005,EDATE('Loan Details'!$C$8,A96-1),"")</f>
        <v>49039</v>
      </c>
      <c r="C96" s="63" t="n">
        <f aca="false">H95</f>
        <v>3212622.85</v>
      </c>
      <c r="D96" s="64" t="n">
        <f aca="false">IF(C96&gt;0.005,MIN('Loan Details'!$C$18,ROUND(C96*(1+'Loan Details'!$C$17),2)),0)</f>
        <v>34713</v>
      </c>
      <c r="E96" s="63" t="n">
        <f aca="false">IF(C96&gt;0.005,ROUND(C96*'Loan Details'!$C$17,2),0)</f>
        <v>22756.08</v>
      </c>
      <c r="F96" s="63" t="n">
        <f aca="false">D96-E96</f>
        <v>11956.92</v>
      </c>
      <c r="G96" s="63" t="n">
        <v>0</v>
      </c>
      <c r="H96" s="63" t="n">
        <f aca="false">MAX(0,ROUND(C96-F96-G96,2))</f>
        <v>3200665.93</v>
      </c>
      <c r="I96" s="66" t="n">
        <f aca="false">SUM($E$7:E96)</f>
        <v>2324835.93</v>
      </c>
      <c r="J96" s="67" t="n">
        <f aca="false">1-H96/'Loan Details'!$C$5</f>
        <v>0.1998335175</v>
      </c>
      <c r="K96" s="61" t="n">
        <f aca="false">INT((A96-1)/12)+1</f>
        <v>8</v>
      </c>
    </row>
    <row r="97" customFormat="false" ht="15" hidden="false" customHeight="false" outlineLevel="0" collapsed="false">
      <c r="A97" s="61" t="n">
        <v>91</v>
      </c>
      <c r="B97" s="62" t="n">
        <f aca="false">IF(C97&gt;0.005,EDATE('Loan Details'!$C$8,A97-1),"")</f>
        <v>49069</v>
      </c>
      <c r="C97" s="63" t="n">
        <f aca="false">H96</f>
        <v>3200665.93</v>
      </c>
      <c r="D97" s="64" t="n">
        <f aca="false">IF(C97&gt;0.005,MIN('Loan Details'!$C$18,ROUND(C97*(1+'Loan Details'!$C$17),2)),0)</f>
        <v>34713</v>
      </c>
      <c r="E97" s="63" t="n">
        <f aca="false">IF(C97&gt;0.005,ROUND(C97*'Loan Details'!$C$17,2),0)</f>
        <v>22671.38</v>
      </c>
      <c r="F97" s="63" t="n">
        <f aca="false">D97-E97</f>
        <v>12041.62</v>
      </c>
      <c r="G97" s="63" t="n">
        <v>0</v>
      </c>
      <c r="H97" s="63" t="n">
        <f aca="false">MAX(0,ROUND(C97-F97-G97,2))</f>
        <v>3188624.31</v>
      </c>
      <c r="I97" s="66" t="n">
        <f aca="false">SUM($E$7:E97)</f>
        <v>2347507.31</v>
      </c>
      <c r="J97" s="67" t="n">
        <f aca="false">1-H97/'Loan Details'!$C$5</f>
        <v>0.2028439225</v>
      </c>
      <c r="K97" s="61" t="n">
        <f aca="false">INT((A97-1)/12)+1</f>
        <v>8</v>
      </c>
    </row>
    <row r="98" customFormat="false" ht="15" hidden="false" customHeight="false" outlineLevel="0" collapsed="false">
      <c r="A98" s="61" t="n">
        <v>92</v>
      </c>
      <c r="B98" s="62" t="n">
        <f aca="false">IF(C98&gt;0.005,EDATE('Loan Details'!$C$8,A98-1),"")</f>
        <v>49100</v>
      </c>
      <c r="C98" s="63" t="n">
        <f aca="false">H97</f>
        <v>3188624.31</v>
      </c>
      <c r="D98" s="64" t="n">
        <f aca="false">IF(C98&gt;0.005,MIN('Loan Details'!$C$18,ROUND(C98*(1+'Loan Details'!$C$17),2)),0)</f>
        <v>34713</v>
      </c>
      <c r="E98" s="63" t="n">
        <f aca="false">IF(C98&gt;0.005,ROUND(C98*'Loan Details'!$C$17,2),0)</f>
        <v>22586.09</v>
      </c>
      <c r="F98" s="63" t="n">
        <f aca="false">D98-E98</f>
        <v>12126.91</v>
      </c>
      <c r="G98" s="63" t="n">
        <v>0</v>
      </c>
      <c r="H98" s="63" t="n">
        <f aca="false">MAX(0,ROUND(C98-F98-G98,2))</f>
        <v>3176497.4</v>
      </c>
      <c r="I98" s="66" t="n">
        <f aca="false">SUM($E$7:E98)</f>
        <v>2370093.4</v>
      </c>
      <c r="J98" s="67" t="n">
        <f aca="false">1-H98/'Loan Details'!$C$5</f>
        <v>0.20587565</v>
      </c>
      <c r="K98" s="61" t="n">
        <f aca="false">INT((A98-1)/12)+1</f>
        <v>8</v>
      </c>
    </row>
    <row r="99" customFormat="false" ht="15" hidden="false" customHeight="false" outlineLevel="0" collapsed="false">
      <c r="A99" s="61" t="n">
        <v>93</v>
      </c>
      <c r="B99" s="62" t="n">
        <f aca="false">IF(C99&gt;0.005,EDATE('Loan Details'!$C$8,A99-1),"")</f>
        <v>49130</v>
      </c>
      <c r="C99" s="63" t="n">
        <f aca="false">H98</f>
        <v>3176497.4</v>
      </c>
      <c r="D99" s="64" t="n">
        <f aca="false">IF(C99&gt;0.005,MIN('Loan Details'!$C$18,ROUND(C99*(1+'Loan Details'!$C$17),2)),0)</f>
        <v>34713</v>
      </c>
      <c r="E99" s="63" t="n">
        <f aca="false">IF(C99&gt;0.005,ROUND(C99*'Loan Details'!$C$17,2),0)</f>
        <v>22500.19</v>
      </c>
      <c r="F99" s="63" t="n">
        <f aca="false">D99-E99</f>
        <v>12212.81</v>
      </c>
      <c r="G99" s="63" t="n">
        <v>0</v>
      </c>
      <c r="H99" s="63" t="n">
        <f aca="false">MAX(0,ROUND(C99-F99-G99,2))</f>
        <v>3164284.59</v>
      </c>
      <c r="I99" s="66" t="n">
        <f aca="false">SUM($E$7:E99)</f>
        <v>2392593.59</v>
      </c>
      <c r="J99" s="67" t="n">
        <f aca="false">1-H99/'Loan Details'!$C$5</f>
        <v>0.2089288525</v>
      </c>
      <c r="K99" s="61" t="n">
        <f aca="false">INT((A99-1)/12)+1</f>
        <v>8</v>
      </c>
    </row>
    <row r="100" customFormat="false" ht="15" hidden="false" customHeight="false" outlineLevel="0" collapsed="false">
      <c r="A100" s="61" t="n">
        <v>94</v>
      </c>
      <c r="B100" s="62" t="n">
        <f aca="false">IF(C100&gt;0.005,EDATE('Loan Details'!$C$8,A100-1),"")</f>
        <v>49161</v>
      </c>
      <c r="C100" s="63" t="n">
        <f aca="false">H99</f>
        <v>3164284.59</v>
      </c>
      <c r="D100" s="64" t="n">
        <f aca="false">IF(C100&gt;0.005,MIN('Loan Details'!$C$18,ROUND(C100*(1+'Loan Details'!$C$17),2)),0)</f>
        <v>34713</v>
      </c>
      <c r="E100" s="63" t="n">
        <f aca="false">IF(C100&gt;0.005,ROUND(C100*'Loan Details'!$C$17,2),0)</f>
        <v>22413.68</v>
      </c>
      <c r="F100" s="63" t="n">
        <f aca="false">D100-E100</f>
        <v>12299.32</v>
      </c>
      <c r="G100" s="63" t="n">
        <v>0</v>
      </c>
      <c r="H100" s="63" t="n">
        <f aca="false">MAX(0,ROUND(C100-F100-G100,2))</f>
        <v>3151985.27</v>
      </c>
      <c r="I100" s="66" t="n">
        <f aca="false">SUM($E$7:E100)</f>
        <v>2415007.27</v>
      </c>
      <c r="J100" s="67" t="n">
        <f aca="false">1-H100/'Loan Details'!$C$5</f>
        <v>0.2120036825</v>
      </c>
      <c r="K100" s="61" t="n">
        <f aca="false">INT((A100-1)/12)+1</f>
        <v>8</v>
      </c>
    </row>
    <row r="101" customFormat="false" ht="15" hidden="false" customHeight="false" outlineLevel="0" collapsed="false">
      <c r="A101" s="61" t="n">
        <v>95</v>
      </c>
      <c r="B101" s="62" t="n">
        <f aca="false">IF(C101&gt;0.005,EDATE('Loan Details'!$C$8,A101-1),"")</f>
        <v>49192</v>
      </c>
      <c r="C101" s="63" t="n">
        <f aca="false">H100</f>
        <v>3151985.27</v>
      </c>
      <c r="D101" s="64" t="n">
        <f aca="false">IF(C101&gt;0.005,MIN('Loan Details'!$C$18,ROUND(C101*(1+'Loan Details'!$C$17),2)),0)</f>
        <v>34713</v>
      </c>
      <c r="E101" s="63" t="n">
        <f aca="false">IF(C101&gt;0.005,ROUND(C101*'Loan Details'!$C$17,2),0)</f>
        <v>22326.56</v>
      </c>
      <c r="F101" s="63" t="n">
        <f aca="false">D101-E101</f>
        <v>12386.44</v>
      </c>
      <c r="G101" s="63" t="n">
        <v>0</v>
      </c>
      <c r="H101" s="63" t="n">
        <f aca="false">MAX(0,ROUND(C101-F101-G101,2))</f>
        <v>3139598.83</v>
      </c>
      <c r="I101" s="66" t="n">
        <f aca="false">SUM($E$7:E101)</f>
        <v>2437333.83</v>
      </c>
      <c r="J101" s="67" t="n">
        <f aca="false">1-H101/'Loan Details'!$C$5</f>
        <v>0.2151002925</v>
      </c>
      <c r="K101" s="61" t="n">
        <f aca="false">INT((A101-1)/12)+1</f>
        <v>8</v>
      </c>
    </row>
    <row r="102" customFormat="false" ht="15" hidden="false" customHeight="false" outlineLevel="0" collapsed="false">
      <c r="A102" s="61" t="n">
        <v>96</v>
      </c>
      <c r="B102" s="62" t="n">
        <f aca="false">IF(C102&gt;0.005,EDATE('Loan Details'!$C$8,A102-1),"")</f>
        <v>49222</v>
      </c>
      <c r="C102" s="63" t="n">
        <f aca="false">H101</f>
        <v>3139598.83</v>
      </c>
      <c r="D102" s="64" t="n">
        <f aca="false">IF(C102&gt;0.005,MIN('Loan Details'!$C$18,ROUND(C102*(1+'Loan Details'!$C$17),2)),0)</f>
        <v>34713</v>
      </c>
      <c r="E102" s="63" t="n">
        <f aca="false">IF(C102&gt;0.005,ROUND(C102*'Loan Details'!$C$17,2),0)</f>
        <v>22238.83</v>
      </c>
      <c r="F102" s="63" t="n">
        <f aca="false">D102-E102</f>
        <v>12474.17</v>
      </c>
      <c r="G102" s="63" t="n">
        <v>0</v>
      </c>
      <c r="H102" s="63" t="n">
        <f aca="false">MAX(0,ROUND(C102-F102-G102,2))</f>
        <v>3127124.66</v>
      </c>
      <c r="I102" s="66" t="n">
        <f aca="false">SUM($E$7:E102)</f>
        <v>2459572.66</v>
      </c>
      <c r="J102" s="67" t="n">
        <f aca="false">1-H102/'Loan Details'!$C$5</f>
        <v>0.218218835</v>
      </c>
      <c r="K102" s="61" t="n">
        <f aca="false">INT((A102-1)/12)+1</f>
        <v>8</v>
      </c>
    </row>
    <row r="103" customFormat="false" ht="15" hidden="false" customHeight="false" outlineLevel="0" collapsed="false">
      <c r="A103" s="61" t="n">
        <v>97</v>
      </c>
      <c r="B103" s="62" t="n">
        <f aca="false">IF(C103&gt;0.005,EDATE('Loan Details'!$C$8,A103-1),"")</f>
        <v>49253</v>
      </c>
      <c r="C103" s="63" t="n">
        <f aca="false">H102</f>
        <v>3127124.66</v>
      </c>
      <c r="D103" s="64" t="n">
        <f aca="false">IF(C103&gt;0.005,MIN('Loan Details'!$C$18,ROUND(C103*(1+'Loan Details'!$C$17),2)),0)</f>
        <v>34713</v>
      </c>
      <c r="E103" s="63" t="n">
        <f aca="false">IF(C103&gt;0.005,ROUND(C103*'Loan Details'!$C$17,2),0)</f>
        <v>22150.47</v>
      </c>
      <c r="F103" s="63" t="n">
        <f aca="false">D103-E103</f>
        <v>12562.53</v>
      </c>
      <c r="G103" s="63" t="n">
        <v>0</v>
      </c>
      <c r="H103" s="63" t="n">
        <f aca="false">MAX(0,ROUND(C103-F103-G103,2))</f>
        <v>3114562.13</v>
      </c>
      <c r="I103" s="66" t="n">
        <f aca="false">SUM($E$7:E103)</f>
        <v>2481723.13</v>
      </c>
      <c r="J103" s="67" t="n">
        <f aca="false">1-H103/'Loan Details'!$C$5</f>
        <v>0.2213594675</v>
      </c>
      <c r="K103" s="61" t="n">
        <f aca="false">INT((A103-1)/12)+1</f>
        <v>9</v>
      </c>
    </row>
    <row r="104" customFormat="false" ht="15" hidden="false" customHeight="false" outlineLevel="0" collapsed="false">
      <c r="A104" s="61" t="n">
        <v>98</v>
      </c>
      <c r="B104" s="62" t="n">
        <f aca="false">IF(C104&gt;0.005,EDATE('Loan Details'!$C$8,A104-1),"")</f>
        <v>49283</v>
      </c>
      <c r="C104" s="63" t="n">
        <f aca="false">H103</f>
        <v>3114562.13</v>
      </c>
      <c r="D104" s="64" t="n">
        <f aca="false">IF(C104&gt;0.005,MIN('Loan Details'!$C$18,ROUND(C104*(1+'Loan Details'!$C$17),2)),0)</f>
        <v>34713</v>
      </c>
      <c r="E104" s="63" t="n">
        <f aca="false">IF(C104&gt;0.005,ROUND(C104*'Loan Details'!$C$17,2),0)</f>
        <v>22061.48</v>
      </c>
      <c r="F104" s="63" t="n">
        <f aca="false">D104-E104</f>
        <v>12651.52</v>
      </c>
      <c r="G104" s="63" t="n">
        <v>0</v>
      </c>
      <c r="H104" s="63" t="n">
        <f aca="false">MAX(0,ROUND(C104-F104-G104,2))</f>
        <v>3101910.61</v>
      </c>
      <c r="I104" s="66" t="n">
        <f aca="false">SUM($E$7:E104)</f>
        <v>2503784.61</v>
      </c>
      <c r="J104" s="67" t="n">
        <f aca="false">1-H104/'Loan Details'!$C$5</f>
        <v>0.2245223475</v>
      </c>
      <c r="K104" s="61" t="n">
        <f aca="false">INT((A104-1)/12)+1</f>
        <v>9</v>
      </c>
    </row>
    <row r="105" customFormat="false" ht="15" hidden="false" customHeight="false" outlineLevel="0" collapsed="false">
      <c r="A105" s="61" t="n">
        <v>99</v>
      </c>
      <c r="B105" s="62" t="n">
        <f aca="false">IF(C105&gt;0.005,EDATE('Loan Details'!$C$8,A105-1),"")</f>
        <v>49314</v>
      </c>
      <c r="C105" s="63" t="n">
        <f aca="false">H104</f>
        <v>3101910.61</v>
      </c>
      <c r="D105" s="64" t="n">
        <f aca="false">IF(C105&gt;0.005,MIN('Loan Details'!$C$18,ROUND(C105*(1+'Loan Details'!$C$17),2)),0)</f>
        <v>34713</v>
      </c>
      <c r="E105" s="63" t="n">
        <f aca="false">IF(C105&gt;0.005,ROUND(C105*'Loan Details'!$C$17,2),0)</f>
        <v>21971.87</v>
      </c>
      <c r="F105" s="63" t="n">
        <f aca="false">D105-E105</f>
        <v>12741.13</v>
      </c>
      <c r="G105" s="63" t="n">
        <v>0</v>
      </c>
      <c r="H105" s="63" t="n">
        <f aca="false">MAX(0,ROUND(C105-F105-G105,2))</f>
        <v>3089169.48</v>
      </c>
      <c r="I105" s="66" t="n">
        <f aca="false">SUM($E$7:E105)</f>
        <v>2525756.48</v>
      </c>
      <c r="J105" s="67" t="n">
        <f aca="false">1-H105/'Loan Details'!$C$5</f>
        <v>0.22770763</v>
      </c>
      <c r="K105" s="61" t="n">
        <f aca="false">INT((A105-1)/12)+1</f>
        <v>9</v>
      </c>
    </row>
    <row r="106" customFormat="false" ht="15" hidden="false" customHeight="false" outlineLevel="0" collapsed="false">
      <c r="A106" s="61" t="n">
        <v>100</v>
      </c>
      <c r="B106" s="62" t="n">
        <f aca="false">IF(C106&gt;0.005,EDATE('Loan Details'!$C$8,A106-1),"")</f>
        <v>49345</v>
      </c>
      <c r="C106" s="63" t="n">
        <f aca="false">H105</f>
        <v>3089169.48</v>
      </c>
      <c r="D106" s="64" t="n">
        <f aca="false">IF(C106&gt;0.005,MIN('Loan Details'!$C$18,ROUND(C106*(1+'Loan Details'!$C$17),2)),0)</f>
        <v>34713</v>
      </c>
      <c r="E106" s="63" t="n">
        <f aca="false">IF(C106&gt;0.005,ROUND(C106*'Loan Details'!$C$17,2),0)</f>
        <v>21881.62</v>
      </c>
      <c r="F106" s="63" t="n">
        <f aca="false">D106-E106</f>
        <v>12831.38</v>
      </c>
      <c r="G106" s="63" t="n">
        <v>0</v>
      </c>
      <c r="H106" s="63" t="n">
        <f aca="false">MAX(0,ROUND(C106-F106-G106,2))</f>
        <v>3076338.1</v>
      </c>
      <c r="I106" s="66" t="n">
        <f aca="false">SUM($E$7:E106)</f>
        <v>2547638.1</v>
      </c>
      <c r="J106" s="67" t="n">
        <f aca="false">1-H106/'Loan Details'!$C$5</f>
        <v>0.230915475</v>
      </c>
      <c r="K106" s="61" t="n">
        <f aca="false">INT((A106-1)/12)+1</f>
        <v>9</v>
      </c>
    </row>
    <row r="107" customFormat="false" ht="15" hidden="false" customHeight="false" outlineLevel="0" collapsed="false">
      <c r="A107" s="61" t="n">
        <v>101</v>
      </c>
      <c r="B107" s="62" t="n">
        <f aca="false">IF(C107&gt;0.005,EDATE('Loan Details'!$C$8,A107-1),"")</f>
        <v>49373</v>
      </c>
      <c r="C107" s="63" t="n">
        <f aca="false">H106</f>
        <v>3076338.1</v>
      </c>
      <c r="D107" s="64" t="n">
        <f aca="false">IF(C107&gt;0.005,MIN('Loan Details'!$C$18,ROUND(C107*(1+'Loan Details'!$C$17),2)),0)</f>
        <v>34713</v>
      </c>
      <c r="E107" s="63" t="n">
        <f aca="false">IF(C107&gt;0.005,ROUND(C107*'Loan Details'!$C$17,2),0)</f>
        <v>21790.73</v>
      </c>
      <c r="F107" s="63" t="n">
        <f aca="false">D107-E107</f>
        <v>12922.27</v>
      </c>
      <c r="G107" s="63" t="n">
        <v>0</v>
      </c>
      <c r="H107" s="63" t="n">
        <f aca="false">MAX(0,ROUND(C107-F107-G107,2))</f>
        <v>3063415.83</v>
      </c>
      <c r="I107" s="66" t="n">
        <f aca="false">SUM($E$7:E107)</f>
        <v>2569428.83</v>
      </c>
      <c r="J107" s="67" t="n">
        <f aca="false">1-H107/'Loan Details'!$C$5</f>
        <v>0.2341460425</v>
      </c>
      <c r="K107" s="61" t="n">
        <f aca="false">INT((A107-1)/12)+1</f>
        <v>9</v>
      </c>
    </row>
    <row r="108" customFormat="false" ht="15" hidden="false" customHeight="false" outlineLevel="0" collapsed="false">
      <c r="A108" s="61" t="n">
        <v>102</v>
      </c>
      <c r="B108" s="62" t="n">
        <f aca="false">IF(C108&gt;0.005,EDATE('Loan Details'!$C$8,A108-1),"")</f>
        <v>49404</v>
      </c>
      <c r="C108" s="63" t="n">
        <f aca="false">H107</f>
        <v>3063415.83</v>
      </c>
      <c r="D108" s="64" t="n">
        <f aca="false">IF(C108&gt;0.005,MIN('Loan Details'!$C$18,ROUND(C108*(1+'Loan Details'!$C$17),2)),0)</f>
        <v>34713</v>
      </c>
      <c r="E108" s="63" t="n">
        <f aca="false">IF(C108&gt;0.005,ROUND(C108*'Loan Details'!$C$17,2),0)</f>
        <v>21699.2</v>
      </c>
      <c r="F108" s="63" t="n">
        <f aca="false">D108-E108</f>
        <v>13013.8</v>
      </c>
      <c r="G108" s="63" t="n">
        <v>0</v>
      </c>
      <c r="H108" s="63" t="n">
        <f aca="false">MAX(0,ROUND(C108-F108-G108,2))</f>
        <v>3050402.03</v>
      </c>
      <c r="I108" s="66" t="n">
        <f aca="false">SUM($E$7:E108)</f>
        <v>2591128.03</v>
      </c>
      <c r="J108" s="67" t="n">
        <f aca="false">1-H108/'Loan Details'!$C$5</f>
        <v>0.2373994925</v>
      </c>
      <c r="K108" s="61" t="n">
        <f aca="false">INT((A108-1)/12)+1</f>
        <v>9</v>
      </c>
    </row>
    <row r="109" customFormat="false" ht="15" hidden="false" customHeight="false" outlineLevel="0" collapsed="false">
      <c r="A109" s="61" t="n">
        <v>103</v>
      </c>
      <c r="B109" s="62" t="n">
        <f aca="false">IF(C109&gt;0.005,EDATE('Loan Details'!$C$8,A109-1),"")</f>
        <v>49434</v>
      </c>
      <c r="C109" s="63" t="n">
        <f aca="false">H108</f>
        <v>3050402.03</v>
      </c>
      <c r="D109" s="64" t="n">
        <f aca="false">IF(C109&gt;0.005,MIN('Loan Details'!$C$18,ROUND(C109*(1+'Loan Details'!$C$17),2)),0)</f>
        <v>34713</v>
      </c>
      <c r="E109" s="63" t="n">
        <f aca="false">IF(C109&gt;0.005,ROUND(C109*'Loan Details'!$C$17,2),0)</f>
        <v>21607.01</v>
      </c>
      <c r="F109" s="63" t="n">
        <f aca="false">D109-E109</f>
        <v>13105.99</v>
      </c>
      <c r="G109" s="63" t="n">
        <v>0</v>
      </c>
      <c r="H109" s="63" t="n">
        <f aca="false">MAX(0,ROUND(C109-F109-G109,2))</f>
        <v>3037296.04</v>
      </c>
      <c r="I109" s="66" t="n">
        <f aca="false">SUM($E$7:E109)</f>
        <v>2612735.04</v>
      </c>
      <c r="J109" s="67" t="n">
        <f aca="false">1-H109/'Loan Details'!$C$5</f>
        <v>0.24067599</v>
      </c>
      <c r="K109" s="61" t="n">
        <f aca="false">INT((A109-1)/12)+1</f>
        <v>9</v>
      </c>
    </row>
    <row r="110" customFormat="false" ht="15" hidden="false" customHeight="false" outlineLevel="0" collapsed="false">
      <c r="A110" s="61" t="n">
        <v>104</v>
      </c>
      <c r="B110" s="62" t="n">
        <f aca="false">IF(C110&gt;0.005,EDATE('Loan Details'!$C$8,A110-1),"")</f>
        <v>49465</v>
      </c>
      <c r="C110" s="63" t="n">
        <f aca="false">H109</f>
        <v>3037296.04</v>
      </c>
      <c r="D110" s="64" t="n">
        <f aca="false">IF(C110&gt;0.005,MIN('Loan Details'!$C$18,ROUND(C110*(1+'Loan Details'!$C$17),2)),0)</f>
        <v>34713</v>
      </c>
      <c r="E110" s="63" t="n">
        <f aca="false">IF(C110&gt;0.005,ROUND(C110*'Loan Details'!$C$17,2),0)</f>
        <v>21514.18</v>
      </c>
      <c r="F110" s="63" t="n">
        <f aca="false">D110-E110</f>
        <v>13198.82</v>
      </c>
      <c r="G110" s="63" t="n">
        <v>0</v>
      </c>
      <c r="H110" s="63" t="n">
        <f aca="false">MAX(0,ROUND(C110-F110-G110,2))</f>
        <v>3024097.22</v>
      </c>
      <c r="I110" s="66" t="n">
        <f aca="false">SUM($E$7:E110)</f>
        <v>2634249.22</v>
      </c>
      <c r="J110" s="67" t="n">
        <f aca="false">1-H110/'Loan Details'!$C$5</f>
        <v>0.243975695</v>
      </c>
      <c r="K110" s="61" t="n">
        <f aca="false">INT((A110-1)/12)+1</f>
        <v>9</v>
      </c>
    </row>
    <row r="111" customFormat="false" ht="15" hidden="false" customHeight="false" outlineLevel="0" collapsed="false">
      <c r="A111" s="61" t="n">
        <v>105</v>
      </c>
      <c r="B111" s="62" t="n">
        <f aca="false">IF(C111&gt;0.005,EDATE('Loan Details'!$C$8,A111-1),"")</f>
        <v>49495</v>
      </c>
      <c r="C111" s="63" t="n">
        <f aca="false">H110</f>
        <v>3024097.22</v>
      </c>
      <c r="D111" s="64" t="n">
        <f aca="false">IF(C111&gt;0.005,MIN('Loan Details'!$C$18,ROUND(C111*(1+'Loan Details'!$C$17),2)),0)</f>
        <v>34713</v>
      </c>
      <c r="E111" s="63" t="n">
        <f aca="false">IF(C111&gt;0.005,ROUND(C111*'Loan Details'!$C$17,2),0)</f>
        <v>21420.69</v>
      </c>
      <c r="F111" s="63" t="n">
        <f aca="false">D111-E111</f>
        <v>13292.31</v>
      </c>
      <c r="G111" s="63" t="n">
        <v>0</v>
      </c>
      <c r="H111" s="63" t="n">
        <f aca="false">MAX(0,ROUND(C111-F111-G111,2))</f>
        <v>3010804.91</v>
      </c>
      <c r="I111" s="66" t="n">
        <f aca="false">SUM($E$7:E111)</f>
        <v>2655669.91</v>
      </c>
      <c r="J111" s="67" t="n">
        <f aca="false">1-H111/'Loan Details'!$C$5</f>
        <v>0.2472987725</v>
      </c>
      <c r="K111" s="61" t="n">
        <f aca="false">INT((A111-1)/12)+1</f>
        <v>9</v>
      </c>
    </row>
    <row r="112" customFormat="false" ht="15" hidden="false" customHeight="false" outlineLevel="0" collapsed="false">
      <c r="A112" s="61" t="n">
        <v>106</v>
      </c>
      <c r="B112" s="62" t="n">
        <f aca="false">IF(C112&gt;0.005,EDATE('Loan Details'!$C$8,A112-1),"")</f>
        <v>49526</v>
      </c>
      <c r="C112" s="63" t="n">
        <f aca="false">H111</f>
        <v>3010804.91</v>
      </c>
      <c r="D112" s="64" t="n">
        <f aca="false">IF(C112&gt;0.005,MIN('Loan Details'!$C$18,ROUND(C112*(1+'Loan Details'!$C$17),2)),0)</f>
        <v>34713</v>
      </c>
      <c r="E112" s="63" t="n">
        <f aca="false">IF(C112&gt;0.005,ROUND(C112*'Loan Details'!$C$17,2),0)</f>
        <v>21326.53</v>
      </c>
      <c r="F112" s="63" t="n">
        <f aca="false">D112-E112</f>
        <v>13386.47</v>
      </c>
      <c r="G112" s="63" t="n">
        <v>0</v>
      </c>
      <c r="H112" s="63" t="n">
        <f aca="false">MAX(0,ROUND(C112-F112-G112,2))</f>
        <v>2997418.44</v>
      </c>
      <c r="I112" s="66" t="n">
        <f aca="false">SUM($E$7:E112)</f>
        <v>2676996.44</v>
      </c>
      <c r="J112" s="67" t="n">
        <f aca="false">1-H112/'Loan Details'!$C$5</f>
        <v>0.25064539</v>
      </c>
      <c r="K112" s="61" t="n">
        <f aca="false">INT((A112-1)/12)+1</f>
        <v>9</v>
      </c>
    </row>
    <row r="113" customFormat="false" ht="15" hidden="false" customHeight="false" outlineLevel="0" collapsed="false">
      <c r="A113" s="61" t="n">
        <v>107</v>
      </c>
      <c r="B113" s="62" t="n">
        <f aca="false">IF(C113&gt;0.005,EDATE('Loan Details'!$C$8,A113-1),"")</f>
        <v>49557</v>
      </c>
      <c r="C113" s="63" t="n">
        <f aca="false">H112</f>
        <v>2997418.44</v>
      </c>
      <c r="D113" s="64" t="n">
        <f aca="false">IF(C113&gt;0.005,MIN('Loan Details'!$C$18,ROUND(C113*(1+'Loan Details'!$C$17),2)),0)</f>
        <v>34713</v>
      </c>
      <c r="E113" s="63" t="n">
        <f aca="false">IF(C113&gt;0.005,ROUND(C113*'Loan Details'!$C$17,2),0)</f>
        <v>21231.71</v>
      </c>
      <c r="F113" s="63" t="n">
        <f aca="false">D113-E113</f>
        <v>13481.29</v>
      </c>
      <c r="G113" s="63" t="n">
        <v>0</v>
      </c>
      <c r="H113" s="63" t="n">
        <f aca="false">MAX(0,ROUND(C113-F113-G113,2))</f>
        <v>2983937.15</v>
      </c>
      <c r="I113" s="66" t="n">
        <f aca="false">SUM($E$7:E113)</f>
        <v>2698228.15</v>
      </c>
      <c r="J113" s="67" t="n">
        <f aca="false">1-H113/'Loan Details'!$C$5</f>
        <v>0.2540157125</v>
      </c>
      <c r="K113" s="61" t="n">
        <f aca="false">INT((A113-1)/12)+1</f>
        <v>9</v>
      </c>
    </row>
    <row r="114" customFormat="false" ht="15" hidden="false" customHeight="false" outlineLevel="0" collapsed="false">
      <c r="A114" s="61" t="n">
        <v>108</v>
      </c>
      <c r="B114" s="62" t="n">
        <f aca="false">IF(C114&gt;0.005,EDATE('Loan Details'!$C$8,A114-1),"")</f>
        <v>49587</v>
      </c>
      <c r="C114" s="63" t="n">
        <f aca="false">H113</f>
        <v>2983937.15</v>
      </c>
      <c r="D114" s="64" t="n">
        <f aca="false">IF(C114&gt;0.005,MIN('Loan Details'!$C$18,ROUND(C114*(1+'Loan Details'!$C$17),2)),0)</f>
        <v>34713</v>
      </c>
      <c r="E114" s="63" t="n">
        <f aca="false">IF(C114&gt;0.005,ROUND(C114*'Loan Details'!$C$17,2),0)</f>
        <v>21136.22</v>
      </c>
      <c r="F114" s="63" t="n">
        <f aca="false">D114-E114</f>
        <v>13576.78</v>
      </c>
      <c r="G114" s="63" t="n">
        <v>0</v>
      </c>
      <c r="H114" s="63" t="n">
        <f aca="false">MAX(0,ROUND(C114-F114-G114,2))</f>
        <v>2970360.37</v>
      </c>
      <c r="I114" s="66" t="n">
        <f aca="false">SUM($E$7:E114)</f>
        <v>2719364.37</v>
      </c>
      <c r="J114" s="67" t="n">
        <f aca="false">1-H114/'Loan Details'!$C$5</f>
        <v>0.2574099075</v>
      </c>
      <c r="K114" s="61" t="n">
        <f aca="false">INT((A114-1)/12)+1</f>
        <v>9</v>
      </c>
    </row>
    <row r="115" customFormat="false" ht="15" hidden="false" customHeight="false" outlineLevel="0" collapsed="false">
      <c r="A115" s="61" t="n">
        <v>109</v>
      </c>
      <c r="B115" s="62" t="n">
        <f aca="false">IF(C115&gt;0.005,EDATE('Loan Details'!$C$8,A115-1),"")</f>
        <v>49618</v>
      </c>
      <c r="C115" s="63" t="n">
        <f aca="false">H114</f>
        <v>2970360.37</v>
      </c>
      <c r="D115" s="64" t="n">
        <f aca="false">IF(C115&gt;0.005,MIN('Loan Details'!$C$18,ROUND(C115*(1+'Loan Details'!$C$17),2)),0)</f>
        <v>34713</v>
      </c>
      <c r="E115" s="63" t="n">
        <f aca="false">IF(C115&gt;0.005,ROUND(C115*'Loan Details'!$C$17,2),0)</f>
        <v>21040.05</v>
      </c>
      <c r="F115" s="63" t="n">
        <f aca="false">D115-E115</f>
        <v>13672.95</v>
      </c>
      <c r="G115" s="63" t="n">
        <v>0</v>
      </c>
      <c r="H115" s="63" t="n">
        <f aca="false">MAX(0,ROUND(C115-F115-G115,2))</f>
        <v>2956687.42</v>
      </c>
      <c r="I115" s="66" t="n">
        <f aca="false">SUM($E$7:E115)</f>
        <v>2740404.42</v>
      </c>
      <c r="J115" s="67" t="n">
        <f aca="false">1-H115/'Loan Details'!$C$5</f>
        <v>0.260828145</v>
      </c>
      <c r="K115" s="61" t="n">
        <f aca="false">INT((A115-1)/12)+1</f>
        <v>10</v>
      </c>
    </row>
    <row r="116" customFormat="false" ht="15" hidden="false" customHeight="false" outlineLevel="0" collapsed="false">
      <c r="A116" s="61" t="n">
        <v>110</v>
      </c>
      <c r="B116" s="62" t="n">
        <f aca="false">IF(C116&gt;0.005,EDATE('Loan Details'!$C$8,A116-1),"")</f>
        <v>49648</v>
      </c>
      <c r="C116" s="63" t="n">
        <f aca="false">H115</f>
        <v>2956687.42</v>
      </c>
      <c r="D116" s="64" t="n">
        <f aca="false">IF(C116&gt;0.005,MIN('Loan Details'!$C$18,ROUND(C116*(1+'Loan Details'!$C$17),2)),0)</f>
        <v>34713</v>
      </c>
      <c r="E116" s="63" t="n">
        <f aca="false">IF(C116&gt;0.005,ROUND(C116*'Loan Details'!$C$17,2),0)</f>
        <v>20943.2</v>
      </c>
      <c r="F116" s="63" t="n">
        <f aca="false">D116-E116</f>
        <v>13769.8</v>
      </c>
      <c r="G116" s="63" t="n">
        <v>0</v>
      </c>
      <c r="H116" s="63" t="n">
        <f aca="false">MAX(0,ROUND(C116-F116-G116,2))</f>
        <v>2942917.62</v>
      </c>
      <c r="I116" s="66" t="n">
        <f aca="false">SUM($E$7:E116)</f>
        <v>2761347.62</v>
      </c>
      <c r="J116" s="67" t="n">
        <f aca="false">1-H116/'Loan Details'!$C$5</f>
        <v>0.264270595</v>
      </c>
      <c r="K116" s="61" t="n">
        <f aca="false">INT((A116-1)/12)+1</f>
        <v>10</v>
      </c>
    </row>
    <row r="117" customFormat="false" ht="15" hidden="false" customHeight="false" outlineLevel="0" collapsed="false">
      <c r="A117" s="61" t="n">
        <v>111</v>
      </c>
      <c r="B117" s="62" t="n">
        <f aca="false">IF(C117&gt;0.005,EDATE('Loan Details'!$C$8,A117-1),"")</f>
        <v>49679</v>
      </c>
      <c r="C117" s="63" t="n">
        <f aca="false">H116</f>
        <v>2942917.62</v>
      </c>
      <c r="D117" s="64" t="n">
        <f aca="false">IF(C117&gt;0.005,MIN('Loan Details'!$C$18,ROUND(C117*(1+'Loan Details'!$C$17),2)),0)</f>
        <v>34713</v>
      </c>
      <c r="E117" s="63" t="n">
        <f aca="false">IF(C117&gt;0.005,ROUND(C117*'Loan Details'!$C$17,2),0)</f>
        <v>20845.67</v>
      </c>
      <c r="F117" s="63" t="n">
        <f aca="false">D117-E117</f>
        <v>13867.33</v>
      </c>
      <c r="G117" s="63" t="n">
        <v>0</v>
      </c>
      <c r="H117" s="63" t="n">
        <f aca="false">MAX(0,ROUND(C117-F117-G117,2))</f>
        <v>2929050.29</v>
      </c>
      <c r="I117" s="66" t="n">
        <f aca="false">SUM($E$7:E117)</f>
        <v>2782193.29</v>
      </c>
      <c r="J117" s="67" t="n">
        <f aca="false">1-H117/'Loan Details'!$C$5</f>
        <v>0.2677374275</v>
      </c>
      <c r="K117" s="61" t="n">
        <f aca="false">INT((A117-1)/12)+1</f>
        <v>10</v>
      </c>
    </row>
    <row r="118" customFormat="false" ht="15" hidden="false" customHeight="false" outlineLevel="0" collapsed="false">
      <c r="A118" s="61" t="n">
        <v>112</v>
      </c>
      <c r="B118" s="62" t="n">
        <f aca="false">IF(C118&gt;0.005,EDATE('Loan Details'!$C$8,A118-1),"")</f>
        <v>49710</v>
      </c>
      <c r="C118" s="63" t="n">
        <f aca="false">H117</f>
        <v>2929050.29</v>
      </c>
      <c r="D118" s="64" t="n">
        <f aca="false">IF(C118&gt;0.005,MIN('Loan Details'!$C$18,ROUND(C118*(1+'Loan Details'!$C$17),2)),0)</f>
        <v>34713</v>
      </c>
      <c r="E118" s="63" t="n">
        <f aca="false">IF(C118&gt;0.005,ROUND(C118*'Loan Details'!$C$17,2),0)</f>
        <v>20747.44</v>
      </c>
      <c r="F118" s="63" t="n">
        <f aca="false">D118-E118</f>
        <v>13965.56</v>
      </c>
      <c r="G118" s="63" t="n">
        <v>0</v>
      </c>
      <c r="H118" s="63" t="n">
        <f aca="false">MAX(0,ROUND(C118-F118-G118,2))</f>
        <v>2915084.73</v>
      </c>
      <c r="I118" s="66" t="n">
        <f aca="false">SUM($E$7:E118)</f>
        <v>2802940.73</v>
      </c>
      <c r="J118" s="67" t="n">
        <f aca="false">1-H118/'Loan Details'!$C$5</f>
        <v>0.2712288175</v>
      </c>
      <c r="K118" s="61" t="n">
        <f aca="false">INT((A118-1)/12)+1</f>
        <v>10</v>
      </c>
    </row>
    <row r="119" customFormat="false" ht="15" hidden="false" customHeight="false" outlineLevel="0" collapsed="false">
      <c r="A119" s="61" t="n">
        <v>113</v>
      </c>
      <c r="B119" s="62" t="n">
        <f aca="false">IF(C119&gt;0.005,EDATE('Loan Details'!$C$8,A119-1),"")</f>
        <v>49739</v>
      </c>
      <c r="C119" s="63" t="n">
        <f aca="false">H118</f>
        <v>2915084.73</v>
      </c>
      <c r="D119" s="64" t="n">
        <f aca="false">IF(C119&gt;0.005,MIN('Loan Details'!$C$18,ROUND(C119*(1+'Loan Details'!$C$17),2)),0)</f>
        <v>34713</v>
      </c>
      <c r="E119" s="63" t="n">
        <f aca="false">IF(C119&gt;0.005,ROUND(C119*'Loan Details'!$C$17,2),0)</f>
        <v>20648.52</v>
      </c>
      <c r="F119" s="63" t="n">
        <f aca="false">D119-E119</f>
        <v>14064.48</v>
      </c>
      <c r="G119" s="63" t="n">
        <v>0</v>
      </c>
      <c r="H119" s="63" t="n">
        <f aca="false">MAX(0,ROUND(C119-F119-G119,2))</f>
        <v>2901020.25</v>
      </c>
      <c r="I119" s="66" t="n">
        <f aca="false">SUM($E$7:E119)</f>
        <v>2823589.25</v>
      </c>
      <c r="J119" s="67" t="n">
        <f aca="false">1-H119/'Loan Details'!$C$5</f>
        <v>0.2747449375</v>
      </c>
      <c r="K119" s="61" t="n">
        <f aca="false">INT((A119-1)/12)+1</f>
        <v>10</v>
      </c>
    </row>
    <row r="120" customFormat="false" ht="15" hidden="false" customHeight="false" outlineLevel="0" collapsed="false">
      <c r="A120" s="61" t="n">
        <v>114</v>
      </c>
      <c r="B120" s="62" t="n">
        <f aca="false">IF(C120&gt;0.005,EDATE('Loan Details'!$C$8,A120-1),"")</f>
        <v>49770</v>
      </c>
      <c r="C120" s="63" t="n">
        <f aca="false">H119</f>
        <v>2901020.25</v>
      </c>
      <c r="D120" s="64" t="n">
        <f aca="false">IF(C120&gt;0.005,MIN('Loan Details'!$C$18,ROUND(C120*(1+'Loan Details'!$C$17),2)),0)</f>
        <v>34713</v>
      </c>
      <c r="E120" s="63" t="n">
        <f aca="false">IF(C120&gt;0.005,ROUND(C120*'Loan Details'!$C$17,2),0)</f>
        <v>20548.89</v>
      </c>
      <c r="F120" s="63" t="n">
        <f aca="false">D120-E120</f>
        <v>14164.11</v>
      </c>
      <c r="G120" s="63" t="n">
        <v>0</v>
      </c>
      <c r="H120" s="63" t="n">
        <f aca="false">MAX(0,ROUND(C120-F120-G120,2))</f>
        <v>2886856.14</v>
      </c>
      <c r="I120" s="66" t="n">
        <f aca="false">SUM($E$7:E120)</f>
        <v>2844138.14</v>
      </c>
      <c r="J120" s="67" t="n">
        <f aca="false">1-H120/'Loan Details'!$C$5</f>
        <v>0.278285965</v>
      </c>
      <c r="K120" s="61" t="n">
        <f aca="false">INT((A120-1)/12)+1</f>
        <v>10</v>
      </c>
    </row>
    <row r="121" customFormat="false" ht="15" hidden="false" customHeight="false" outlineLevel="0" collapsed="false">
      <c r="A121" s="61" t="n">
        <v>115</v>
      </c>
      <c r="B121" s="62" t="n">
        <f aca="false">IF(C121&gt;0.005,EDATE('Loan Details'!$C$8,A121-1),"")</f>
        <v>49800</v>
      </c>
      <c r="C121" s="63" t="n">
        <f aca="false">H120</f>
        <v>2886856.14</v>
      </c>
      <c r="D121" s="64" t="n">
        <f aca="false">IF(C121&gt;0.005,MIN('Loan Details'!$C$18,ROUND(C121*(1+'Loan Details'!$C$17),2)),0)</f>
        <v>34713</v>
      </c>
      <c r="E121" s="63" t="n">
        <f aca="false">IF(C121&gt;0.005,ROUND(C121*'Loan Details'!$C$17,2),0)</f>
        <v>20448.56</v>
      </c>
      <c r="F121" s="63" t="n">
        <f aca="false">D121-E121</f>
        <v>14264.44</v>
      </c>
      <c r="G121" s="63" t="n">
        <v>0</v>
      </c>
      <c r="H121" s="63" t="n">
        <f aca="false">MAX(0,ROUND(C121-F121-G121,2))</f>
        <v>2872591.7</v>
      </c>
      <c r="I121" s="66" t="n">
        <f aca="false">SUM($E$7:E121)</f>
        <v>2864586.7</v>
      </c>
      <c r="J121" s="67" t="n">
        <f aca="false">1-H121/'Loan Details'!$C$5</f>
        <v>0.281852075</v>
      </c>
      <c r="K121" s="61" t="n">
        <f aca="false">INT((A121-1)/12)+1</f>
        <v>10</v>
      </c>
    </row>
    <row r="122" customFormat="false" ht="15" hidden="false" customHeight="false" outlineLevel="0" collapsed="false">
      <c r="A122" s="61" t="n">
        <v>116</v>
      </c>
      <c r="B122" s="62" t="n">
        <f aca="false">IF(C122&gt;0.005,EDATE('Loan Details'!$C$8,A122-1),"")</f>
        <v>49831</v>
      </c>
      <c r="C122" s="63" t="n">
        <f aca="false">H121</f>
        <v>2872591.7</v>
      </c>
      <c r="D122" s="64" t="n">
        <f aca="false">IF(C122&gt;0.005,MIN('Loan Details'!$C$18,ROUND(C122*(1+'Loan Details'!$C$17),2)),0)</f>
        <v>34713</v>
      </c>
      <c r="E122" s="63" t="n">
        <f aca="false">IF(C122&gt;0.005,ROUND(C122*'Loan Details'!$C$17,2),0)</f>
        <v>20347.52</v>
      </c>
      <c r="F122" s="63" t="n">
        <f aca="false">D122-E122</f>
        <v>14365.48</v>
      </c>
      <c r="G122" s="63" t="n">
        <v>0</v>
      </c>
      <c r="H122" s="63" t="n">
        <f aca="false">MAX(0,ROUND(C122-F122-G122,2))</f>
        <v>2858226.22</v>
      </c>
      <c r="I122" s="66" t="n">
        <f aca="false">SUM($E$7:E122)</f>
        <v>2884934.22</v>
      </c>
      <c r="J122" s="67" t="n">
        <f aca="false">1-H122/'Loan Details'!$C$5</f>
        <v>0.285443445</v>
      </c>
      <c r="K122" s="61" t="n">
        <f aca="false">INT((A122-1)/12)+1</f>
        <v>10</v>
      </c>
    </row>
    <row r="123" customFormat="false" ht="15" hidden="false" customHeight="false" outlineLevel="0" collapsed="false">
      <c r="A123" s="61" t="n">
        <v>117</v>
      </c>
      <c r="B123" s="62" t="n">
        <f aca="false">IF(C123&gt;0.005,EDATE('Loan Details'!$C$8,A123-1),"")</f>
        <v>49861</v>
      </c>
      <c r="C123" s="63" t="n">
        <f aca="false">H122</f>
        <v>2858226.22</v>
      </c>
      <c r="D123" s="64" t="n">
        <f aca="false">IF(C123&gt;0.005,MIN('Loan Details'!$C$18,ROUND(C123*(1+'Loan Details'!$C$17),2)),0)</f>
        <v>34713</v>
      </c>
      <c r="E123" s="63" t="n">
        <f aca="false">IF(C123&gt;0.005,ROUND(C123*'Loan Details'!$C$17,2),0)</f>
        <v>20245.77</v>
      </c>
      <c r="F123" s="63" t="n">
        <f aca="false">D123-E123</f>
        <v>14467.23</v>
      </c>
      <c r="G123" s="63" t="n">
        <v>0</v>
      </c>
      <c r="H123" s="63" t="n">
        <f aca="false">MAX(0,ROUND(C123-F123-G123,2))</f>
        <v>2843758.99</v>
      </c>
      <c r="I123" s="66" t="n">
        <f aca="false">SUM($E$7:E123)</f>
        <v>2905179.99</v>
      </c>
      <c r="J123" s="67" t="n">
        <f aca="false">1-H123/'Loan Details'!$C$5</f>
        <v>0.2890602525</v>
      </c>
      <c r="K123" s="61" t="n">
        <f aca="false">INT((A123-1)/12)+1</f>
        <v>10</v>
      </c>
    </row>
    <row r="124" customFormat="false" ht="15" hidden="false" customHeight="false" outlineLevel="0" collapsed="false">
      <c r="A124" s="61" t="n">
        <v>118</v>
      </c>
      <c r="B124" s="62" t="n">
        <f aca="false">IF(C124&gt;0.005,EDATE('Loan Details'!$C$8,A124-1),"")</f>
        <v>49892</v>
      </c>
      <c r="C124" s="63" t="n">
        <f aca="false">H123</f>
        <v>2843758.99</v>
      </c>
      <c r="D124" s="64" t="n">
        <f aca="false">IF(C124&gt;0.005,MIN('Loan Details'!$C$18,ROUND(C124*(1+'Loan Details'!$C$17),2)),0)</f>
        <v>34713</v>
      </c>
      <c r="E124" s="63" t="n">
        <f aca="false">IF(C124&gt;0.005,ROUND(C124*'Loan Details'!$C$17,2),0)</f>
        <v>20143.29</v>
      </c>
      <c r="F124" s="63" t="n">
        <f aca="false">D124-E124</f>
        <v>14569.71</v>
      </c>
      <c r="G124" s="63" t="n">
        <v>0</v>
      </c>
      <c r="H124" s="63" t="n">
        <f aca="false">MAX(0,ROUND(C124-F124-G124,2))</f>
        <v>2829189.28</v>
      </c>
      <c r="I124" s="66" t="n">
        <f aca="false">SUM($E$7:E124)</f>
        <v>2925323.28</v>
      </c>
      <c r="J124" s="67" t="n">
        <f aca="false">1-H124/'Loan Details'!$C$5</f>
        <v>0.29270268</v>
      </c>
      <c r="K124" s="61" t="n">
        <f aca="false">INT((A124-1)/12)+1</f>
        <v>10</v>
      </c>
    </row>
    <row r="125" customFormat="false" ht="15" hidden="false" customHeight="false" outlineLevel="0" collapsed="false">
      <c r="A125" s="61" t="n">
        <v>119</v>
      </c>
      <c r="B125" s="62" t="n">
        <f aca="false">IF(C125&gt;0.005,EDATE('Loan Details'!$C$8,A125-1),"")</f>
        <v>49923</v>
      </c>
      <c r="C125" s="63" t="n">
        <f aca="false">H124</f>
        <v>2829189.28</v>
      </c>
      <c r="D125" s="64" t="n">
        <f aca="false">IF(C125&gt;0.005,MIN('Loan Details'!$C$18,ROUND(C125*(1+'Loan Details'!$C$17),2)),0)</f>
        <v>34713</v>
      </c>
      <c r="E125" s="63" t="n">
        <f aca="false">IF(C125&gt;0.005,ROUND(C125*'Loan Details'!$C$17,2),0)</f>
        <v>20040.09</v>
      </c>
      <c r="F125" s="63" t="n">
        <f aca="false">D125-E125</f>
        <v>14672.91</v>
      </c>
      <c r="G125" s="63" t="n">
        <v>0</v>
      </c>
      <c r="H125" s="63" t="n">
        <f aca="false">MAX(0,ROUND(C125-F125-G125,2))</f>
        <v>2814516.37</v>
      </c>
      <c r="I125" s="66" t="n">
        <f aca="false">SUM($E$7:E125)</f>
        <v>2945363.37</v>
      </c>
      <c r="J125" s="67" t="n">
        <f aca="false">1-H125/'Loan Details'!$C$5</f>
        <v>0.2963709075</v>
      </c>
      <c r="K125" s="61" t="n">
        <f aca="false">INT((A125-1)/12)+1</f>
        <v>10</v>
      </c>
    </row>
    <row r="126" customFormat="false" ht="15" hidden="false" customHeight="false" outlineLevel="0" collapsed="false">
      <c r="A126" s="61" t="n">
        <v>120</v>
      </c>
      <c r="B126" s="62" t="n">
        <f aca="false">IF(C126&gt;0.005,EDATE('Loan Details'!$C$8,A126-1),"")</f>
        <v>49953</v>
      </c>
      <c r="C126" s="63" t="n">
        <f aca="false">H125</f>
        <v>2814516.37</v>
      </c>
      <c r="D126" s="64" t="n">
        <f aca="false">IF(C126&gt;0.005,MIN('Loan Details'!$C$18,ROUND(C126*(1+'Loan Details'!$C$17),2)),0)</f>
        <v>34713</v>
      </c>
      <c r="E126" s="63" t="n">
        <f aca="false">IF(C126&gt;0.005,ROUND(C126*'Loan Details'!$C$17,2),0)</f>
        <v>19936.16</v>
      </c>
      <c r="F126" s="63" t="n">
        <f aca="false">D126-E126</f>
        <v>14776.84</v>
      </c>
      <c r="G126" s="63" t="n">
        <v>0</v>
      </c>
      <c r="H126" s="63" t="n">
        <f aca="false">MAX(0,ROUND(C126-F126-G126,2))</f>
        <v>2799739.53</v>
      </c>
      <c r="I126" s="66" t="n">
        <f aca="false">SUM($E$7:E126)</f>
        <v>2965299.53</v>
      </c>
      <c r="J126" s="67" t="n">
        <f aca="false">1-H126/'Loan Details'!$C$5</f>
        <v>0.3000651175</v>
      </c>
      <c r="K126" s="61" t="n">
        <f aca="false">INT((A126-1)/12)+1</f>
        <v>10</v>
      </c>
    </row>
    <row r="127" customFormat="false" ht="15" hidden="false" customHeight="false" outlineLevel="0" collapsed="false">
      <c r="A127" s="61" t="n">
        <v>121</v>
      </c>
      <c r="B127" s="62" t="n">
        <f aca="false">IF(C127&gt;0.005,EDATE('Loan Details'!$C$8,A127-1),"")</f>
        <v>49984</v>
      </c>
      <c r="C127" s="63" t="n">
        <f aca="false">H126</f>
        <v>2799739.53</v>
      </c>
      <c r="D127" s="64" t="n">
        <f aca="false">IF(C127&gt;0.005,MIN('Loan Details'!$C$18,ROUND(C127*(1+'Loan Details'!$C$17),2)),0)</f>
        <v>34713</v>
      </c>
      <c r="E127" s="63" t="n">
        <f aca="false">IF(C127&gt;0.005,ROUND(C127*'Loan Details'!$C$17,2),0)</f>
        <v>19831.49</v>
      </c>
      <c r="F127" s="63" t="n">
        <f aca="false">D127-E127</f>
        <v>14881.51</v>
      </c>
      <c r="G127" s="63" t="n">
        <v>0</v>
      </c>
      <c r="H127" s="63" t="n">
        <f aca="false">MAX(0,ROUND(C127-F127-G127,2))</f>
        <v>2784858.02</v>
      </c>
      <c r="I127" s="66" t="n">
        <f aca="false">SUM($E$7:E127)</f>
        <v>2985131.02</v>
      </c>
      <c r="J127" s="67" t="n">
        <f aca="false">1-H127/'Loan Details'!$C$5</f>
        <v>0.303785495</v>
      </c>
      <c r="K127" s="61" t="n">
        <f aca="false">INT((A127-1)/12)+1</f>
        <v>11</v>
      </c>
    </row>
    <row r="128" customFormat="false" ht="15" hidden="false" customHeight="false" outlineLevel="0" collapsed="false">
      <c r="A128" s="61" t="n">
        <v>122</v>
      </c>
      <c r="B128" s="62" t="n">
        <f aca="false">IF(C128&gt;0.005,EDATE('Loan Details'!$C$8,A128-1),"")</f>
        <v>50014</v>
      </c>
      <c r="C128" s="63" t="n">
        <f aca="false">H127</f>
        <v>2784858.02</v>
      </c>
      <c r="D128" s="64" t="n">
        <f aca="false">IF(C128&gt;0.005,MIN('Loan Details'!$C$18,ROUND(C128*(1+'Loan Details'!$C$17),2)),0)</f>
        <v>34713</v>
      </c>
      <c r="E128" s="63" t="n">
        <f aca="false">IF(C128&gt;0.005,ROUND(C128*'Loan Details'!$C$17,2),0)</f>
        <v>19726.08</v>
      </c>
      <c r="F128" s="63" t="n">
        <f aca="false">D128-E128</f>
        <v>14986.92</v>
      </c>
      <c r="G128" s="63" t="n">
        <v>0</v>
      </c>
      <c r="H128" s="63" t="n">
        <f aca="false">MAX(0,ROUND(C128-F128-G128,2))</f>
        <v>2769871.1</v>
      </c>
      <c r="I128" s="66" t="n">
        <f aca="false">SUM($E$7:E128)</f>
        <v>3004857.1</v>
      </c>
      <c r="J128" s="67" t="n">
        <f aca="false">1-H128/'Loan Details'!$C$5</f>
        <v>0.307532225</v>
      </c>
      <c r="K128" s="61" t="n">
        <f aca="false">INT((A128-1)/12)+1</f>
        <v>11</v>
      </c>
    </row>
    <row r="129" customFormat="false" ht="15" hidden="false" customHeight="false" outlineLevel="0" collapsed="false">
      <c r="A129" s="61" t="n">
        <v>123</v>
      </c>
      <c r="B129" s="62" t="n">
        <f aca="false">IF(C129&gt;0.005,EDATE('Loan Details'!$C$8,A129-1),"")</f>
        <v>50045</v>
      </c>
      <c r="C129" s="63" t="n">
        <f aca="false">H128</f>
        <v>2769871.1</v>
      </c>
      <c r="D129" s="64" t="n">
        <f aca="false">IF(C129&gt;0.005,MIN('Loan Details'!$C$18,ROUND(C129*(1+'Loan Details'!$C$17),2)),0)</f>
        <v>34713</v>
      </c>
      <c r="E129" s="63" t="n">
        <f aca="false">IF(C129&gt;0.005,ROUND(C129*'Loan Details'!$C$17,2),0)</f>
        <v>19619.92</v>
      </c>
      <c r="F129" s="63" t="n">
        <f aca="false">D129-E129</f>
        <v>15093.08</v>
      </c>
      <c r="G129" s="63" t="n">
        <v>0</v>
      </c>
      <c r="H129" s="63" t="n">
        <f aca="false">MAX(0,ROUND(C129-F129-G129,2))</f>
        <v>2754778.02</v>
      </c>
      <c r="I129" s="66" t="n">
        <f aca="false">SUM($E$7:E129)</f>
        <v>3024477.02</v>
      </c>
      <c r="J129" s="67" t="n">
        <f aca="false">1-H129/'Loan Details'!$C$5</f>
        <v>0.311305495</v>
      </c>
      <c r="K129" s="61" t="n">
        <f aca="false">INT((A129-1)/12)+1</f>
        <v>11</v>
      </c>
    </row>
    <row r="130" customFormat="false" ht="15" hidden="false" customHeight="false" outlineLevel="0" collapsed="false">
      <c r="A130" s="61" t="n">
        <v>124</v>
      </c>
      <c r="B130" s="62" t="n">
        <f aca="false">IF(C130&gt;0.005,EDATE('Loan Details'!$C$8,A130-1),"")</f>
        <v>50076</v>
      </c>
      <c r="C130" s="63" t="n">
        <f aca="false">H129</f>
        <v>2754778.02</v>
      </c>
      <c r="D130" s="64" t="n">
        <f aca="false">IF(C130&gt;0.005,MIN('Loan Details'!$C$18,ROUND(C130*(1+'Loan Details'!$C$17),2)),0)</f>
        <v>34713</v>
      </c>
      <c r="E130" s="63" t="n">
        <f aca="false">IF(C130&gt;0.005,ROUND(C130*'Loan Details'!$C$17,2),0)</f>
        <v>19513.01</v>
      </c>
      <c r="F130" s="63" t="n">
        <f aca="false">D130-E130</f>
        <v>15199.99</v>
      </c>
      <c r="G130" s="63" t="n">
        <v>0</v>
      </c>
      <c r="H130" s="63" t="n">
        <f aca="false">MAX(0,ROUND(C130-F130-G130,2))</f>
        <v>2739578.03</v>
      </c>
      <c r="I130" s="66" t="n">
        <f aca="false">SUM($E$7:E130)</f>
        <v>3043990.03</v>
      </c>
      <c r="J130" s="67" t="n">
        <f aca="false">1-H130/'Loan Details'!$C$5</f>
        <v>0.3151054925</v>
      </c>
      <c r="K130" s="61" t="n">
        <f aca="false">INT((A130-1)/12)+1</f>
        <v>11</v>
      </c>
    </row>
    <row r="131" customFormat="false" ht="15" hidden="false" customHeight="false" outlineLevel="0" collapsed="false">
      <c r="A131" s="61" t="n">
        <v>125</v>
      </c>
      <c r="B131" s="62" t="n">
        <f aca="false">IF(C131&gt;0.005,EDATE('Loan Details'!$C$8,A131-1),"")</f>
        <v>50104</v>
      </c>
      <c r="C131" s="63" t="n">
        <f aca="false">H130</f>
        <v>2739578.03</v>
      </c>
      <c r="D131" s="64" t="n">
        <f aca="false">IF(C131&gt;0.005,MIN('Loan Details'!$C$18,ROUND(C131*(1+'Loan Details'!$C$17),2)),0)</f>
        <v>34713</v>
      </c>
      <c r="E131" s="63" t="n">
        <f aca="false">IF(C131&gt;0.005,ROUND(C131*'Loan Details'!$C$17,2),0)</f>
        <v>19405.34</v>
      </c>
      <c r="F131" s="63" t="n">
        <f aca="false">D131-E131</f>
        <v>15307.66</v>
      </c>
      <c r="G131" s="63" t="n">
        <v>0</v>
      </c>
      <c r="H131" s="63" t="n">
        <f aca="false">MAX(0,ROUND(C131-F131-G131,2))</f>
        <v>2724270.37</v>
      </c>
      <c r="I131" s="66" t="n">
        <f aca="false">SUM($E$7:E131)</f>
        <v>3063395.37</v>
      </c>
      <c r="J131" s="67" t="n">
        <f aca="false">1-H131/'Loan Details'!$C$5</f>
        <v>0.3189324075</v>
      </c>
      <c r="K131" s="61" t="n">
        <f aca="false">INT((A131-1)/12)+1</f>
        <v>11</v>
      </c>
    </row>
    <row r="132" customFormat="false" ht="15" hidden="false" customHeight="false" outlineLevel="0" collapsed="false">
      <c r="A132" s="61" t="n">
        <v>126</v>
      </c>
      <c r="B132" s="62" t="n">
        <f aca="false">IF(C132&gt;0.005,EDATE('Loan Details'!$C$8,A132-1),"")</f>
        <v>50135</v>
      </c>
      <c r="C132" s="63" t="n">
        <f aca="false">H131</f>
        <v>2724270.37</v>
      </c>
      <c r="D132" s="64" t="n">
        <f aca="false">IF(C132&gt;0.005,MIN('Loan Details'!$C$18,ROUND(C132*(1+'Loan Details'!$C$17),2)),0)</f>
        <v>34713</v>
      </c>
      <c r="E132" s="63" t="n">
        <f aca="false">IF(C132&gt;0.005,ROUND(C132*'Loan Details'!$C$17,2),0)</f>
        <v>19296.92</v>
      </c>
      <c r="F132" s="63" t="n">
        <f aca="false">D132-E132</f>
        <v>15416.08</v>
      </c>
      <c r="G132" s="63" t="n">
        <v>0</v>
      </c>
      <c r="H132" s="63" t="n">
        <f aca="false">MAX(0,ROUND(C132-F132-G132,2))</f>
        <v>2708854.29</v>
      </c>
      <c r="I132" s="66" t="n">
        <f aca="false">SUM($E$7:E132)</f>
        <v>3082692.29</v>
      </c>
      <c r="J132" s="67" t="n">
        <f aca="false">1-H132/'Loan Details'!$C$5</f>
        <v>0.3227864275</v>
      </c>
      <c r="K132" s="61" t="n">
        <f aca="false">INT((A132-1)/12)+1</f>
        <v>11</v>
      </c>
    </row>
    <row r="133" customFormat="false" ht="15" hidden="false" customHeight="false" outlineLevel="0" collapsed="false">
      <c r="A133" s="61" t="n">
        <v>127</v>
      </c>
      <c r="B133" s="62" t="n">
        <f aca="false">IF(C133&gt;0.005,EDATE('Loan Details'!$C$8,A133-1),"")</f>
        <v>50165</v>
      </c>
      <c r="C133" s="63" t="n">
        <f aca="false">H132</f>
        <v>2708854.29</v>
      </c>
      <c r="D133" s="64" t="n">
        <f aca="false">IF(C133&gt;0.005,MIN('Loan Details'!$C$18,ROUND(C133*(1+'Loan Details'!$C$17),2)),0)</f>
        <v>34713</v>
      </c>
      <c r="E133" s="63" t="n">
        <f aca="false">IF(C133&gt;0.005,ROUND(C133*'Loan Details'!$C$17,2),0)</f>
        <v>19187.72</v>
      </c>
      <c r="F133" s="63" t="n">
        <f aca="false">D133-E133</f>
        <v>15525.28</v>
      </c>
      <c r="G133" s="63" t="n">
        <v>0</v>
      </c>
      <c r="H133" s="63" t="n">
        <f aca="false">MAX(0,ROUND(C133-F133-G133,2))</f>
        <v>2693329.01</v>
      </c>
      <c r="I133" s="66" t="n">
        <f aca="false">SUM($E$7:E133)</f>
        <v>3101880.01</v>
      </c>
      <c r="J133" s="67" t="n">
        <f aca="false">1-H133/'Loan Details'!$C$5</f>
        <v>0.3266677475</v>
      </c>
      <c r="K133" s="61" t="n">
        <f aca="false">INT((A133-1)/12)+1</f>
        <v>11</v>
      </c>
    </row>
    <row r="134" customFormat="false" ht="15" hidden="false" customHeight="false" outlineLevel="0" collapsed="false">
      <c r="A134" s="61" t="n">
        <v>128</v>
      </c>
      <c r="B134" s="62" t="n">
        <f aca="false">IF(C134&gt;0.005,EDATE('Loan Details'!$C$8,A134-1),"")</f>
        <v>50196</v>
      </c>
      <c r="C134" s="63" t="n">
        <f aca="false">H133</f>
        <v>2693329.01</v>
      </c>
      <c r="D134" s="64" t="n">
        <f aca="false">IF(C134&gt;0.005,MIN('Loan Details'!$C$18,ROUND(C134*(1+'Loan Details'!$C$17),2)),0)</f>
        <v>34713</v>
      </c>
      <c r="E134" s="63" t="n">
        <f aca="false">IF(C134&gt;0.005,ROUND(C134*'Loan Details'!$C$17,2),0)</f>
        <v>19077.75</v>
      </c>
      <c r="F134" s="63" t="n">
        <f aca="false">D134-E134</f>
        <v>15635.25</v>
      </c>
      <c r="G134" s="63" t="n">
        <v>0</v>
      </c>
      <c r="H134" s="63" t="n">
        <f aca="false">MAX(0,ROUND(C134-F134-G134,2))</f>
        <v>2677693.76</v>
      </c>
      <c r="I134" s="66" t="n">
        <f aca="false">SUM($E$7:E134)</f>
        <v>3120957.76</v>
      </c>
      <c r="J134" s="67" t="n">
        <f aca="false">1-H134/'Loan Details'!$C$5</f>
        <v>0.33057656</v>
      </c>
      <c r="K134" s="61" t="n">
        <f aca="false">INT((A134-1)/12)+1</f>
        <v>11</v>
      </c>
    </row>
    <row r="135" customFormat="false" ht="15" hidden="false" customHeight="false" outlineLevel="0" collapsed="false">
      <c r="A135" s="61" t="n">
        <v>129</v>
      </c>
      <c r="B135" s="62" t="n">
        <f aca="false">IF(C135&gt;0.005,EDATE('Loan Details'!$C$8,A135-1),"")</f>
        <v>50226</v>
      </c>
      <c r="C135" s="63" t="n">
        <f aca="false">H134</f>
        <v>2677693.76</v>
      </c>
      <c r="D135" s="64" t="n">
        <f aca="false">IF(C135&gt;0.005,MIN('Loan Details'!$C$18,ROUND(C135*(1+'Loan Details'!$C$17),2)),0)</f>
        <v>34713</v>
      </c>
      <c r="E135" s="63" t="n">
        <f aca="false">IF(C135&gt;0.005,ROUND(C135*'Loan Details'!$C$17,2),0)</f>
        <v>18967</v>
      </c>
      <c r="F135" s="63" t="n">
        <f aca="false">D135-E135</f>
        <v>15746</v>
      </c>
      <c r="G135" s="63" t="n">
        <v>0</v>
      </c>
      <c r="H135" s="63" t="n">
        <f aca="false">MAX(0,ROUND(C135-F135-G135,2))</f>
        <v>2661947.76</v>
      </c>
      <c r="I135" s="66" t="n">
        <f aca="false">SUM($E$7:E135)</f>
        <v>3139924.76</v>
      </c>
      <c r="J135" s="67" t="n">
        <f aca="false">1-H135/'Loan Details'!$C$5</f>
        <v>0.33451306</v>
      </c>
      <c r="K135" s="61" t="n">
        <f aca="false">INT((A135-1)/12)+1</f>
        <v>11</v>
      </c>
    </row>
    <row r="136" customFormat="false" ht="15" hidden="false" customHeight="false" outlineLevel="0" collapsed="false">
      <c r="A136" s="61" t="n">
        <v>130</v>
      </c>
      <c r="B136" s="62" t="n">
        <f aca="false">IF(C136&gt;0.005,EDATE('Loan Details'!$C$8,A136-1),"")</f>
        <v>50257</v>
      </c>
      <c r="C136" s="63" t="n">
        <f aca="false">H135</f>
        <v>2661947.76</v>
      </c>
      <c r="D136" s="64" t="n">
        <f aca="false">IF(C136&gt;0.005,MIN('Loan Details'!$C$18,ROUND(C136*(1+'Loan Details'!$C$17),2)),0)</f>
        <v>34713</v>
      </c>
      <c r="E136" s="63" t="n">
        <f aca="false">IF(C136&gt;0.005,ROUND(C136*'Loan Details'!$C$17,2),0)</f>
        <v>18855.46</v>
      </c>
      <c r="F136" s="63" t="n">
        <f aca="false">D136-E136</f>
        <v>15857.54</v>
      </c>
      <c r="G136" s="63" t="n">
        <v>0</v>
      </c>
      <c r="H136" s="63" t="n">
        <f aca="false">MAX(0,ROUND(C136-F136-G136,2))</f>
        <v>2646090.22</v>
      </c>
      <c r="I136" s="66" t="n">
        <f aca="false">SUM($E$7:E136)</f>
        <v>3158780.22</v>
      </c>
      <c r="J136" s="67" t="n">
        <f aca="false">1-H136/'Loan Details'!$C$5</f>
        <v>0.338477445</v>
      </c>
      <c r="K136" s="61" t="n">
        <f aca="false">INT((A136-1)/12)+1</f>
        <v>11</v>
      </c>
    </row>
    <row r="137" customFormat="false" ht="15" hidden="false" customHeight="false" outlineLevel="0" collapsed="false">
      <c r="A137" s="61" t="n">
        <v>131</v>
      </c>
      <c r="B137" s="62" t="n">
        <f aca="false">IF(C137&gt;0.005,EDATE('Loan Details'!$C$8,A137-1),"")</f>
        <v>50288</v>
      </c>
      <c r="C137" s="63" t="n">
        <f aca="false">H136</f>
        <v>2646090.22</v>
      </c>
      <c r="D137" s="64" t="n">
        <f aca="false">IF(C137&gt;0.005,MIN('Loan Details'!$C$18,ROUND(C137*(1+'Loan Details'!$C$17),2)),0)</f>
        <v>34713</v>
      </c>
      <c r="E137" s="63" t="n">
        <f aca="false">IF(C137&gt;0.005,ROUND(C137*'Loan Details'!$C$17,2),0)</f>
        <v>18743.14</v>
      </c>
      <c r="F137" s="63" t="n">
        <f aca="false">D137-E137</f>
        <v>15969.86</v>
      </c>
      <c r="G137" s="63" t="n">
        <v>0</v>
      </c>
      <c r="H137" s="63" t="n">
        <f aca="false">MAX(0,ROUND(C137-F137-G137,2))</f>
        <v>2630120.36</v>
      </c>
      <c r="I137" s="66" t="n">
        <f aca="false">SUM($E$7:E137)</f>
        <v>3177523.36</v>
      </c>
      <c r="J137" s="67" t="n">
        <f aca="false">1-H137/'Loan Details'!$C$5</f>
        <v>0.34246991</v>
      </c>
      <c r="K137" s="61" t="n">
        <f aca="false">INT((A137-1)/12)+1</f>
        <v>11</v>
      </c>
    </row>
    <row r="138" customFormat="false" ht="15" hidden="false" customHeight="false" outlineLevel="0" collapsed="false">
      <c r="A138" s="61" t="n">
        <v>132</v>
      </c>
      <c r="B138" s="62" t="n">
        <f aca="false">IF(C138&gt;0.005,EDATE('Loan Details'!$C$8,A138-1),"")</f>
        <v>50318</v>
      </c>
      <c r="C138" s="63" t="n">
        <f aca="false">H137</f>
        <v>2630120.36</v>
      </c>
      <c r="D138" s="64" t="n">
        <f aca="false">IF(C138&gt;0.005,MIN('Loan Details'!$C$18,ROUND(C138*(1+'Loan Details'!$C$17),2)),0)</f>
        <v>34713</v>
      </c>
      <c r="E138" s="63" t="n">
        <f aca="false">IF(C138&gt;0.005,ROUND(C138*'Loan Details'!$C$17,2),0)</f>
        <v>18630.02</v>
      </c>
      <c r="F138" s="63" t="n">
        <f aca="false">D138-E138</f>
        <v>16082.98</v>
      </c>
      <c r="G138" s="63" t="n">
        <v>0</v>
      </c>
      <c r="H138" s="63" t="n">
        <f aca="false">MAX(0,ROUND(C138-F138-G138,2))</f>
        <v>2614037.38</v>
      </c>
      <c r="I138" s="66" t="n">
        <f aca="false">SUM($E$7:E138)</f>
        <v>3196153.38</v>
      </c>
      <c r="J138" s="67" t="n">
        <f aca="false">1-H138/'Loan Details'!$C$5</f>
        <v>0.346490655</v>
      </c>
      <c r="K138" s="61" t="n">
        <f aca="false">INT((A138-1)/12)+1</f>
        <v>11</v>
      </c>
    </row>
    <row r="139" customFormat="false" ht="15" hidden="false" customHeight="false" outlineLevel="0" collapsed="false">
      <c r="A139" s="61" t="n">
        <v>133</v>
      </c>
      <c r="B139" s="62" t="n">
        <f aca="false">IF(C139&gt;0.005,EDATE('Loan Details'!$C$8,A139-1),"")</f>
        <v>50349</v>
      </c>
      <c r="C139" s="63" t="n">
        <f aca="false">H138</f>
        <v>2614037.38</v>
      </c>
      <c r="D139" s="64" t="n">
        <f aca="false">IF(C139&gt;0.005,MIN('Loan Details'!$C$18,ROUND(C139*(1+'Loan Details'!$C$17),2)),0)</f>
        <v>34713</v>
      </c>
      <c r="E139" s="63" t="n">
        <f aca="false">IF(C139&gt;0.005,ROUND(C139*'Loan Details'!$C$17,2),0)</f>
        <v>18516.1</v>
      </c>
      <c r="F139" s="63" t="n">
        <f aca="false">D139-E139</f>
        <v>16196.9</v>
      </c>
      <c r="G139" s="63" t="n">
        <v>0</v>
      </c>
      <c r="H139" s="63" t="n">
        <f aca="false">MAX(0,ROUND(C139-F139-G139,2))</f>
        <v>2597840.48</v>
      </c>
      <c r="I139" s="66" t="n">
        <f aca="false">SUM($E$7:E139)</f>
        <v>3214669.48</v>
      </c>
      <c r="J139" s="67" t="n">
        <f aca="false">1-H139/'Loan Details'!$C$5</f>
        <v>0.35053988</v>
      </c>
      <c r="K139" s="61" t="n">
        <f aca="false">INT((A139-1)/12)+1</f>
        <v>12</v>
      </c>
    </row>
    <row r="140" customFormat="false" ht="15" hidden="false" customHeight="false" outlineLevel="0" collapsed="false">
      <c r="A140" s="61" t="n">
        <v>134</v>
      </c>
      <c r="B140" s="62" t="n">
        <f aca="false">IF(C140&gt;0.005,EDATE('Loan Details'!$C$8,A140-1),"")</f>
        <v>50379</v>
      </c>
      <c r="C140" s="63" t="n">
        <f aca="false">H139</f>
        <v>2597840.48</v>
      </c>
      <c r="D140" s="64" t="n">
        <f aca="false">IF(C140&gt;0.005,MIN('Loan Details'!$C$18,ROUND(C140*(1+'Loan Details'!$C$17),2)),0)</f>
        <v>34713</v>
      </c>
      <c r="E140" s="63" t="n">
        <f aca="false">IF(C140&gt;0.005,ROUND(C140*'Loan Details'!$C$17,2),0)</f>
        <v>18401.37</v>
      </c>
      <c r="F140" s="63" t="n">
        <f aca="false">D140-E140</f>
        <v>16311.63</v>
      </c>
      <c r="G140" s="63" t="n">
        <v>0</v>
      </c>
      <c r="H140" s="63" t="n">
        <f aca="false">MAX(0,ROUND(C140-F140-G140,2))</f>
        <v>2581528.85</v>
      </c>
      <c r="I140" s="66" t="n">
        <f aca="false">SUM($E$7:E140)</f>
        <v>3233070.85</v>
      </c>
      <c r="J140" s="67" t="n">
        <f aca="false">1-H140/'Loan Details'!$C$5</f>
        <v>0.3546177875</v>
      </c>
      <c r="K140" s="61" t="n">
        <f aca="false">INT((A140-1)/12)+1</f>
        <v>12</v>
      </c>
    </row>
    <row r="141" customFormat="false" ht="15" hidden="false" customHeight="false" outlineLevel="0" collapsed="false">
      <c r="A141" s="61" t="n">
        <v>135</v>
      </c>
      <c r="B141" s="62" t="n">
        <f aca="false">IF(C141&gt;0.005,EDATE('Loan Details'!$C$8,A141-1),"")</f>
        <v>50410</v>
      </c>
      <c r="C141" s="63" t="n">
        <f aca="false">H140</f>
        <v>2581528.85</v>
      </c>
      <c r="D141" s="64" t="n">
        <f aca="false">IF(C141&gt;0.005,MIN('Loan Details'!$C$18,ROUND(C141*(1+'Loan Details'!$C$17),2)),0)</f>
        <v>34713</v>
      </c>
      <c r="E141" s="63" t="n">
        <f aca="false">IF(C141&gt;0.005,ROUND(C141*'Loan Details'!$C$17,2),0)</f>
        <v>18285.83</v>
      </c>
      <c r="F141" s="63" t="n">
        <f aca="false">D141-E141</f>
        <v>16427.17</v>
      </c>
      <c r="G141" s="63" t="n">
        <v>0</v>
      </c>
      <c r="H141" s="63" t="n">
        <f aca="false">MAX(0,ROUND(C141-F141-G141,2))</f>
        <v>2565101.68</v>
      </c>
      <c r="I141" s="66" t="n">
        <f aca="false">SUM($E$7:E141)</f>
        <v>3251356.68</v>
      </c>
      <c r="J141" s="67" t="n">
        <f aca="false">1-H141/'Loan Details'!$C$5</f>
        <v>0.35872458</v>
      </c>
      <c r="K141" s="61" t="n">
        <f aca="false">INT((A141-1)/12)+1</f>
        <v>12</v>
      </c>
    </row>
    <row r="142" customFormat="false" ht="15" hidden="false" customHeight="false" outlineLevel="0" collapsed="false">
      <c r="A142" s="61" t="n">
        <v>136</v>
      </c>
      <c r="B142" s="62" t="n">
        <f aca="false">IF(C142&gt;0.005,EDATE('Loan Details'!$C$8,A142-1),"")</f>
        <v>50441</v>
      </c>
      <c r="C142" s="63" t="n">
        <f aca="false">H141</f>
        <v>2565101.68</v>
      </c>
      <c r="D142" s="64" t="n">
        <f aca="false">IF(C142&gt;0.005,MIN('Loan Details'!$C$18,ROUND(C142*(1+'Loan Details'!$C$17),2)),0)</f>
        <v>34713</v>
      </c>
      <c r="E142" s="63" t="n">
        <f aca="false">IF(C142&gt;0.005,ROUND(C142*'Loan Details'!$C$17,2),0)</f>
        <v>18169.47</v>
      </c>
      <c r="F142" s="63" t="n">
        <f aca="false">D142-E142</f>
        <v>16543.53</v>
      </c>
      <c r="G142" s="63" t="n">
        <v>0</v>
      </c>
      <c r="H142" s="63" t="n">
        <f aca="false">MAX(0,ROUND(C142-F142-G142,2))</f>
        <v>2548558.15</v>
      </c>
      <c r="I142" s="66" t="n">
        <f aca="false">SUM($E$7:E142)</f>
        <v>3269526.15</v>
      </c>
      <c r="J142" s="67" t="n">
        <f aca="false">1-H142/'Loan Details'!$C$5</f>
        <v>0.3628604625</v>
      </c>
      <c r="K142" s="61" t="n">
        <f aca="false">INT((A142-1)/12)+1</f>
        <v>12</v>
      </c>
    </row>
    <row r="143" customFormat="false" ht="15" hidden="false" customHeight="false" outlineLevel="0" collapsed="false">
      <c r="A143" s="61" t="n">
        <v>137</v>
      </c>
      <c r="B143" s="62" t="n">
        <f aca="false">IF(C143&gt;0.005,EDATE('Loan Details'!$C$8,A143-1),"")</f>
        <v>50469</v>
      </c>
      <c r="C143" s="63" t="n">
        <f aca="false">H142</f>
        <v>2548558.15</v>
      </c>
      <c r="D143" s="64" t="n">
        <f aca="false">IF(C143&gt;0.005,MIN('Loan Details'!$C$18,ROUND(C143*(1+'Loan Details'!$C$17),2)),0)</f>
        <v>34713</v>
      </c>
      <c r="E143" s="63" t="n">
        <f aca="false">IF(C143&gt;0.005,ROUND(C143*'Loan Details'!$C$17,2),0)</f>
        <v>18052.29</v>
      </c>
      <c r="F143" s="63" t="n">
        <f aca="false">D143-E143</f>
        <v>16660.71</v>
      </c>
      <c r="G143" s="63" t="n">
        <v>0</v>
      </c>
      <c r="H143" s="63" t="n">
        <f aca="false">MAX(0,ROUND(C143-F143-G143,2))</f>
        <v>2531897.44</v>
      </c>
      <c r="I143" s="66" t="n">
        <f aca="false">SUM($E$7:E143)</f>
        <v>3287578.44</v>
      </c>
      <c r="J143" s="67" t="n">
        <f aca="false">1-H143/'Loan Details'!$C$5</f>
        <v>0.36702564</v>
      </c>
      <c r="K143" s="61" t="n">
        <f aca="false">INT((A143-1)/12)+1</f>
        <v>12</v>
      </c>
    </row>
    <row r="144" customFormat="false" ht="15" hidden="false" customHeight="false" outlineLevel="0" collapsed="false">
      <c r="A144" s="61" t="n">
        <v>138</v>
      </c>
      <c r="B144" s="62" t="n">
        <f aca="false">IF(C144&gt;0.005,EDATE('Loan Details'!$C$8,A144-1),"")</f>
        <v>50500</v>
      </c>
      <c r="C144" s="63" t="n">
        <f aca="false">H143</f>
        <v>2531897.44</v>
      </c>
      <c r="D144" s="64" t="n">
        <f aca="false">IF(C144&gt;0.005,MIN('Loan Details'!$C$18,ROUND(C144*(1+'Loan Details'!$C$17),2)),0)</f>
        <v>34713</v>
      </c>
      <c r="E144" s="63" t="n">
        <f aca="false">IF(C144&gt;0.005,ROUND(C144*'Loan Details'!$C$17,2),0)</f>
        <v>17934.27</v>
      </c>
      <c r="F144" s="63" t="n">
        <f aca="false">D144-E144</f>
        <v>16778.73</v>
      </c>
      <c r="G144" s="63" t="n">
        <v>0</v>
      </c>
      <c r="H144" s="63" t="n">
        <f aca="false">MAX(0,ROUND(C144-F144-G144,2))</f>
        <v>2515118.71</v>
      </c>
      <c r="I144" s="66" t="n">
        <f aca="false">SUM($E$7:E144)</f>
        <v>3305512.71</v>
      </c>
      <c r="J144" s="67" t="n">
        <f aca="false">1-H144/'Loan Details'!$C$5</f>
        <v>0.3712203225</v>
      </c>
      <c r="K144" s="61" t="n">
        <f aca="false">INT((A144-1)/12)+1</f>
        <v>12</v>
      </c>
    </row>
    <row r="145" customFormat="false" ht="15" hidden="false" customHeight="false" outlineLevel="0" collapsed="false">
      <c r="A145" s="61" t="n">
        <v>139</v>
      </c>
      <c r="B145" s="62" t="n">
        <f aca="false">IF(C145&gt;0.005,EDATE('Loan Details'!$C$8,A145-1),"")</f>
        <v>50530</v>
      </c>
      <c r="C145" s="63" t="n">
        <f aca="false">H144</f>
        <v>2515118.71</v>
      </c>
      <c r="D145" s="64" t="n">
        <f aca="false">IF(C145&gt;0.005,MIN('Loan Details'!$C$18,ROUND(C145*(1+'Loan Details'!$C$17),2)),0)</f>
        <v>34713</v>
      </c>
      <c r="E145" s="63" t="n">
        <f aca="false">IF(C145&gt;0.005,ROUND(C145*'Loan Details'!$C$17,2),0)</f>
        <v>17815.42</v>
      </c>
      <c r="F145" s="63" t="n">
        <f aca="false">D145-E145</f>
        <v>16897.58</v>
      </c>
      <c r="G145" s="63" t="n">
        <v>0</v>
      </c>
      <c r="H145" s="63" t="n">
        <f aca="false">MAX(0,ROUND(C145-F145-G145,2))</f>
        <v>2498221.13</v>
      </c>
      <c r="I145" s="66" t="n">
        <f aca="false">SUM($E$7:E145)</f>
        <v>3323328.13</v>
      </c>
      <c r="J145" s="67" t="n">
        <f aca="false">1-H145/'Loan Details'!$C$5</f>
        <v>0.3754447175</v>
      </c>
      <c r="K145" s="61" t="n">
        <f aca="false">INT((A145-1)/12)+1</f>
        <v>12</v>
      </c>
    </row>
    <row r="146" customFormat="false" ht="15" hidden="false" customHeight="false" outlineLevel="0" collapsed="false">
      <c r="A146" s="61" t="n">
        <v>140</v>
      </c>
      <c r="B146" s="62" t="n">
        <f aca="false">IF(C146&gt;0.005,EDATE('Loan Details'!$C$8,A146-1),"")</f>
        <v>50561</v>
      </c>
      <c r="C146" s="63" t="n">
        <f aca="false">H145</f>
        <v>2498221.13</v>
      </c>
      <c r="D146" s="64" t="n">
        <f aca="false">IF(C146&gt;0.005,MIN('Loan Details'!$C$18,ROUND(C146*(1+'Loan Details'!$C$17),2)),0)</f>
        <v>34713</v>
      </c>
      <c r="E146" s="63" t="n">
        <f aca="false">IF(C146&gt;0.005,ROUND(C146*'Loan Details'!$C$17,2),0)</f>
        <v>17695.73</v>
      </c>
      <c r="F146" s="63" t="n">
        <f aca="false">D146-E146</f>
        <v>17017.27</v>
      </c>
      <c r="G146" s="63" t="n">
        <v>0</v>
      </c>
      <c r="H146" s="63" t="n">
        <f aca="false">MAX(0,ROUND(C146-F146-G146,2))</f>
        <v>2481203.86</v>
      </c>
      <c r="I146" s="66" t="n">
        <f aca="false">SUM($E$7:E146)</f>
        <v>3341023.86</v>
      </c>
      <c r="J146" s="67" t="n">
        <f aca="false">1-H146/'Loan Details'!$C$5</f>
        <v>0.379699035</v>
      </c>
      <c r="K146" s="61" t="n">
        <f aca="false">INT((A146-1)/12)+1</f>
        <v>12</v>
      </c>
    </row>
    <row r="147" customFormat="false" ht="15" hidden="false" customHeight="false" outlineLevel="0" collapsed="false">
      <c r="A147" s="61" t="n">
        <v>141</v>
      </c>
      <c r="B147" s="62" t="n">
        <f aca="false">IF(C147&gt;0.005,EDATE('Loan Details'!$C$8,A147-1),"")</f>
        <v>50591</v>
      </c>
      <c r="C147" s="63" t="n">
        <f aca="false">H146</f>
        <v>2481203.86</v>
      </c>
      <c r="D147" s="64" t="n">
        <f aca="false">IF(C147&gt;0.005,MIN('Loan Details'!$C$18,ROUND(C147*(1+'Loan Details'!$C$17),2)),0)</f>
        <v>34713</v>
      </c>
      <c r="E147" s="63" t="n">
        <f aca="false">IF(C147&gt;0.005,ROUND(C147*'Loan Details'!$C$17,2),0)</f>
        <v>17575.19</v>
      </c>
      <c r="F147" s="63" t="n">
        <f aca="false">D147-E147</f>
        <v>17137.81</v>
      </c>
      <c r="G147" s="63" t="n">
        <v>0</v>
      </c>
      <c r="H147" s="63" t="n">
        <f aca="false">MAX(0,ROUND(C147-F147-G147,2))</f>
        <v>2464066.05</v>
      </c>
      <c r="I147" s="66" t="n">
        <f aca="false">SUM($E$7:E147)</f>
        <v>3358599.05</v>
      </c>
      <c r="J147" s="67" t="n">
        <f aca="false">1-H147/'Loan Details'!$C$5</f>
        <v>0.3839834875</v>
      </c>
      <c r="K147" s="61" t="n">
        <f aca="false">INT((A147-1)/12)+1</f>
        <v>12</v>
      </c>
    </row>
    <row r="148" customFormat="false" ht="15" hidden="false" customHeight="false" outlineLevel="0" collapsed="false">
      <c r="A148" s="61" t="n">
        <v>142</v>
      </c>
      <c r="B148" s="62" t="n">
        <f aca="false">IF(C148&gt;0.005,EDATE('Loan Details'!$C$8,A148-1),"")</f>
        <v>50622</v>
      </c>
      <c r="C148" s="63" t="n">
        <f aca="false">H147</f>
        <v>2464066.05</v>
      </c>
      <c r="D148" s="64" t="n">
        <f aca="false">IF(C148&gt;0.005,MIN('Loan Details'!$C$18,ROUND(C148*(1+'Loan Details'!$C$17),2)),0)</f>
        <v>34713</v>
      </c>
      <c r="E148" s="63" t="n">
        <f aca="false">IF(C148&gt;0.005,ROUND(C148*'Loan Details'!$C$17,2),0)</f>
        <v>17453.8</v>
      </c>
      <c r="F148" s="63" t="n">
        <f aca="false">D148-E148</f>
        <v>17259.2</v>
      </c>
      <c r="G148" s="63" t="n">
        <v>0</v>
      </c>
      <c r="H148" s="63" t="n">
        <f aca="false">MAX(0,ROUND(C148-F148-G148,2))</f>
        <v>2446806.85</v>
      </c>
      <c r="I148" s="66" t="n">
        <f aca="false">SUM($E$7:E148)</f>
        <v>3376052.85</v>
      </c>
      <c r="J148" s="67" t="n">
        <f aca="false">1-H148/'Loan Details'!$C$5</f>
        <v>0.3882982875</v>
      </c>
      <c r="K148" s="61" t="n">
        <f aca="false">INT((A148-1)/12)+1</f>
        <v>12</v>
      </c>
    </row>
    <row r="149" customFormat="false" ht="15" hidden="false" customHeight="false" outlineLevel="0" collapsed="false">
      <c r="A149" s="61" t="n">
        <v>143</v>
      </c>
      <c r="B149" s="62" t="n">
        <f aca="false">IF(C149&gt;0.005,EDATE('Loan Details'!$C$8,A149-1),"")</f>
        <v>50653</v>
      </c>
      <c r="C149" s="63" t="n">
        <f aca="false">H148</f>
        <v>2446806.85</v>
      </c>
      <c r="D149" s="64" t="n">
        <f aca="false">IF(C149&gt;0.005,MIN('Loan Details'!$C$18,ROUND(C149*(1+'Loan Details'!$C$17),2)),0)</f>
        <v>34713</v>
      </c>
      <c r="E149" s="63" t="n">
        <f aca="false">IF(C149&gt;0.005,ROUND(C149*'Loan Details'!$C$17,2),0)</f>
        <v>17331.55</v>
      </c>
      <c r="F149" s="63" t="n">
        <f aca="false">D149-E149</f>
        <v>17381.45</v>
      </c>
      <c r="G149" s="63" t="n">
        <v>0</v>
      </c>
      <c r="H149" s="63" t="n">
        <f aca="false">MAX(0,ROUND(C149-F149-G149,2))</f>
        <v>2429425.4</v>
      </c>
      <c r="I149" s="66" t="n">
        <f aca="false">SUM($E$7:E149)</f>
        <v>3393384.4</v>
      </c>
      <c r="J149" s="67" t="n">
        <f aca="false">1-H149/'Loan Details'!$C$5</f>
        <v>0.39264365</v>
      </c>
      <c r="K149" s="61" t="n">
        <f aca="false">INT((A149-1)/12)+1</f>
        <v>12</v>
      </c>
    </row>
    <row r="150" customFormat="false" ht="15" hidden="false" customHeight="false" outlineLevel="0" collapsed="false">
      <c r="A150" s="61" t="n">
        <v>144</v>
      </c>
      <c r="B150" s="62" t="n">
        <f aca="false">IF(C150&gt;0.005,EDATE('Loan Details'!$C$8,A150-1),"")</f>
        <v>50683</v>
      </c>
      <c r="C150" s="63" t="n">
        <f aca="false">H149</f>
        <v>2429425.4</v>
      </c>
      <c r="D150" s="64" t="n">
        <f aca="false">IF(C150&gt;0.005,MIN('Loan Details'!$C$18,ROUND(C150*(1+'Loan Details'!$C$17),2)),0)</f>
        <v>34713</v>
      </c>
      <c r="E150" s="63" t="n">
        <f aca="false">IF(C150&gt;0.005,ROUND(C150*'Loan Details'!$C$17,2),0)</f>
        <v>17208.43</v>
      </c>
      <c r="F150" s="63" t="n">
        <f aca="false">D150-E150</f>
        <v>17504.57</v>
      </c>
      <c r="G150" s="63" t="n">
        <v>0</v>
      </c>
      <c r="H150" s="63" t="n">
        <f aca="false">MAX(0,ROUND(C150-F150-G150,2))</f>
        <v>2411920.83</v>
      </c>
      <c r="I150" s="66" t="n">
        <f aca="false">SUM($E$7:E150)</f>
        <v>3410592.83</v>
      </c>
      <c r="J150" s="67" t="n">
        <f aca="false">1-H150/'Loan Details'!$C$5</f>
        <v>0.3970197925</v>
      </c>
      <c r="K150" s="61" t="n">
        <f aca="false">INT((A150-1)/12)+1</f>
        <v>12</v>
      </c>
    </row>
    <row r="151" customFormat="false" ht="15" hidden="false" customHeight="false" outlineLevel="0" collapsed="false">
      <c r="A151" s="61" t="n">
        <v>145</v>
      </c>
      <c r="B151" s="62" t="n">
        <f aca="false">IF(C151&gt;0.005,EDATE('Loan Details'!$C$8,A151-1),"")</f>
        <v>50714</v>
      </c>
      <c r="C151" s="63" t="n">
        <f aca="false">H150</f>
        <v>2411920.83</v>
      </c>
      <c r="D151" s="64" t="n">
        <f aca="false">IF(C151&gt;0.005,MIN('Loan Details'!$C$18,ROUND(C151*(1+'Loan Details'!$C$17),2)),0)</f>
        <v>34713</v>
      </c>
      <c r="E151" s="63" t="n">
        <f aca="false">IF(C151&gt;0.005,ROUND(C151*'Loan Details'!$C$17,2),0)</f>
        <v>17084.44</v>
      </c>
      <c r="F151" s="63" t="n">
        <f aca="false">D151-E151</f>
        <v>17628.56</v>
      </c>
      <c r="G151" s="63" t="n">
        <v>0</v>
      </c>
      <c r="H151" s="63" t="n">
        <f aca="false">MAX(0,ROUND(C151-F151-G151,2))</f>
        <v>2394292.27</v>
      </c>
      <c r="I151" s="66" t="n">
        <f aca="false">SUM($E$7:E151)</f>
        <v>3427677.27</v>
      </c>
      <c r="J151" s="67" t="n">
        <f aca="false">1-H151/'Loan Details'!$C$5</f>
        <v>0.4014269325</v>
      </c>
      <c r="K151" s="61" t="n">
        <f aca="false">INT((A151-1)/12)+1</f>
        <v>13</v>
      </c>
    </row>
    <row r="152" customFormat="false" ht="15" hidden="false" customHeight="false" outlineLevel="0" collapsed="false">
      <c r="A152" s="61" t="n">
        <v>146</v>
      </c>
      <c r="B152" s="62" t="n">
        <f aca="false">IF(C152&gt;0.005,EDATE('Loan Details'!$C$8,A152-1),"")</f>
        <v>50744</v>
      </c>
      <c r="C152" s="63" t="n">
        <f aca="false">H151</f>
        <v>2394292.27</v>
      </c>
      <c r="D152" s="64" t="n">
        <f aca="false">IF(C152&gt;0.005,MIN('Loan Details'!$C$18,ROUND(C152*(1+'Loan Details'!$C$17),2)),0)</f>
        <v>34713</v>
      </c>
      <c r="E152" s="63" t="n">
        <f aca="false">IF(C152&gt;0.005,ROUND(C152*'Loan Details'!$C$17,2),0)</f>
        <v>16959.57</v>
      </c>
      <c r="F152" s="63" t="n">
        <f aca="false">D152-E152</f>
        <v>17753.43</v>
      </c>
      <c r="G152" s="63" t="n">
        <v>0</v>
      </c>
      <c r="H152" s="63" t="n">
        <f aca="false">MAX(0,ROUND(C152-F152-G152,2))</f>
        <v>2376538.84</v>
      </c>
      <c r="I152" s="66" t="n">
        <f aca="false">SUM($E$7:E152)</f>
        <v>3444636.84</v>
      </c>
      <c r="J152" s="67" t="n">
        <f aca="false">1-H152/'Loan Details'!$C$5</f>
        <v>0.40586529</v>
      </c>
      <c r="K152" s="61" t="n">
        <f aca="false">INT((A152-1)/12)+1</f>
        <v>13</v>
      </c>
    </row>
    <row r="153" customFormat="false" ht="15" hidden="false" customHeight="false" outlineLevel="0" collapsed="false">
      <c r="A153" s="61" t="n">
        <v>147</v>
      </c>
      <c r="B153" s="62" t="n">
        <f aca="false">IF(C153&gt;0.005,EDATE('Loan Details'!$C$8,A153-1),"")</f>
        <v>50775</v>
      </c>
      <c r="C153" s="63" t="n">
        <f aca="false">H152</f>
        <v>2376538.84</v>
      </c>
      <c r="D153" s="64" t="n">
        <f aca="false">IF(C153&gt;0.005,MIN('Loan Details'!$C$18,ROUND(C153*(1+'Loan Details'!$C$17),2)),0)</f>
        <v>34713</v>
      </c>
      <c r="E153" s="63" t="n">
        <f aca="false">IF(C153&gt;0.005,ROUND(C153*'Loan Details'!$C$17,2),0)</f>
        <v>16833.82</v>
      </c>
      <c r="F153" s="63" t="n">
        <f aca="false">D153-E153</f>
        <v>17879.18</v>
      </c>
      <c r="G153" s="63" t="n">
        <v>0</v>
      </c>
      <c r="H153" s="63" t="n">
        <f aca="false">MAX(0,ROUND(C153-F153-G153,2))</f>
        <v>2358659.66</v>
      </c>
      <c r="I153" s="66" t="n">
        <f aca="false">SUM($E$7:E153)</f>
        <v>3461470.66</v>
      </c>
      <c r="J153" s="67" t="n">
        <f aca="false">1-H153/'Loan Details'!$C$5</f>
        <v>0.410335085</v>
      </c>
      <c r="K153" s="61" t="n">
        <f aca="false">INT((A153-1)/12)+1</f>
        <v>13</v>
      </c>
    </row>
    <row r="154" customFormat="false" ht="15" hidden="false" customHeight="false" outlineLevel="0" collapsed="false">
      <c r="A154" s="61" t="n">
        <v>148</v>
      </c>
      <c r="B154" s="62" t="n">
        <f aca="false">IF(C154&gt;0.005,EDATE('Loan Details'!$C$8,A154-1),"")</f>
        <v>50806</v>
      </c>
      <c r="C154" s="63" t="n">
        <f aca="false">H153</f>
        <v>2358659.66</v>
      </c>
      <c r="D154" s="64" t="n">
        <f aca="false">IF(C154&gt;0.005,MIN('Loan Details'!$C$18,ROUND(C154*(1+'Loan Details'!$C$17),2)),0)</f>
        <v>34713</v>
      </c>
      <c r="E154" s="63" t="n">
        <f aca="false">IF(C154&gt;0.005,ROUND(C154*'Loan Details'!$C$17,2),0)</f>
        <v>16707.17</v>
      </c>
      <c r="F154" s="63" t="n">
        <f aca="false">D154-E154</f>
        <v>18005.83</v>
      </c>
      <c r="G154" s="63" t="n">
        <v>0</v>
      </c>
      <c r="H154" s="63" t="n">
        <f aca="false">MAX(0,ROUND(C154-F154-G154,2))</f>
        <v>2340653.83</v>
      </c>
      <c r="I154" s="66" t="n">
        <f aca="false">SUM($E$7:E154)</f>
        <v>3478177.83</v>
      </c>
      <c r="J154" s="67" t="n">
        <f aca="false">1-H154/'Loan Details'!$C$5</f>
        <v>0.4148365425</v>
      </c>
      <c r="K154" s="61" t="n">
        <f aca="false">INT((A154-1)/12)+1</f>
        <v>13</v>
      </c>
    </row>
    <row r="155" customFormat="false" ht="15" hidden="false" customHeight="false" outlineLevel="0" collapsed="false">
      <c r="A155" s="61" t="n">
        <v>149</v>
      </c>
      <c r="B155" s="62" t="n">
        <f aca="false">IF(C155&gt;0.005,EDATE('Loan Details'!$C$8,A155-1),"")</f>
        <v>50834</v>
      </c>
      <c r="C155" s="63" t="n">
        <f aca="false">H154</f>
        <v>2340653.83</v>
      </c>
      <c r="D155" s="64" t="n">
        <f aca="false">IF(C155&gt;0.005,MIN('Loan Details'!$C$18,ROUND(C155*(1+'Loan Details'!$C$17),2)),0)</f>
        <v>34713</v>
      </c>
      <c r="E155" s="63" t="n">
        <f aca="false">IF(C155&gt;0.005,ROUND(C155*'Loan Details'!$C$17,2),0)</f>
        <v>16579.63</v>
      </c>
      <c r="F155" s="63" t="n">
        <f aca="false">D155-E155</f>
        <v>18133.37</v>
      </c>
      <c r="G155" s="63" t="n">
        <v>0</v>
      </c>
      <c r="H155" s="63" t="n">
        <f aca="false">MAX(0,ROUND(C155-F155-G155,2))</f>
        <v>2322520.46</v>
      </c>
      <c r="I155" s="66" t="n">
        <f aca="false">SUM($E$7:E155)</f>
        <v>3494757.46</v>
      </c>
      <c r="J155" s="67" t="n">
        <f aca="false">1-H155/'Loan Details'!$C$5</f>
        <v>0.419369885</v>
      </c>
      <c r="K155" s="61" t="n">
        <f aca="false">INT((A155-1)/12)+1</f>
        <v>13</v>
      </c>
    </row>
    <row r="156" customFormat="false" ht="15" hidden="false" customHeight="false" outlineLevel="0" collapsed="false">
      <c r="A156" s="61" t="n">
        <v>150</v>
      </c>
      <c r="B156" s="62" t="n">
        <f aca="false">IF(C156&gt;0.005,EDATE('Loan Details'!$C$8,A156-1),"")</f>
        <v>50865</v>
      </c>
      <c r="C156" s="63" t="n">
        <f aca="false">H155</f>
        <v>2322520.46</v>
      </c>
      <c r="D156" s="64" t="n">
        <f aca="false">IF(C156&gt;0.005,MIN('Loan Details'!$C$18,ROUND(C156*(1+'Loan Details'!$C$17),2)),0)</f>
        <v>34713</v>
      </c>
      <c r="E156" s="63" t="n">
        <f aca="false">IF(C156&gt;0.005,ROUND(C156*'Loan Details'!$C$17,2),0)</f>
        <v>16451.19</v>
      </c>
      <c r="F156" s="63" t="n">
        <f aca="false">D156-E156</f>
        <v>18261.81</v>
      </c>
      <c r="G156" s="63" t="n">
        <v>0</v>
      </c>
      <c r="H156" s="63" t="n">
        <f aca="false">MAX(0,ROUND(C156-F156-G156,2))</f>
        <v>2304258.65</v>
      </c>
      <c r="I156" s="66" t="n">
        <f aca="false">SUM($E$7:E156)</f>
        <v>3511208.65</v>
      </c>
      <c r="J156" s="67" t="n">
        <f aca="false">1-H156/'Loan Details'!$C$5</f>
        <v>0.4239353375</v>
      </c>
      <c r="K156" s="61" t="n">
        <f aca="false">INT((A156-1)/12)+1</f>
        <v>13</v>
      </c>
    </row>
    <row r="157" customFormat="false" ht="15" hidden="false" customHeight="false" outlineLevel="0" collapsed="false">
      <c r="A157" s="61" t="n">
        <v>151</v>
      </c>
      <c r="B157" s="62" t="n">
        <f aca="false">IF(C157&gt;0.005,EDATE('Loan Details'!$C$8,A157-1),"")</f>
        <v>50895</v>
      </c>
      <c r="C157" s="63" t="n">
        <f aca="false">H156</f>
        <v>2304258.65</v>
      </c>
      <c r="D157" s="64" t="n">
        <f aca="false">IF(C157&gt;0.005,MIN('Loan Details'!$C$18,ROUND(C157*(1+'Loan Details'!$C$17),2)),0)</f>
        <v>34713</v>
      </c>
      <c r="E157" s="63" t="n">
        <f aca="false">IF(C157&gt;0.005,ROUND(C157*'Loan Details'!$C$17,2),0)</f>
        <v>16321.83</v>
      </c>
      <c r="F157" s="63" t="n">
        <f aca="false">D157-E157</f>
        <v>18391.17</v>
      </c>
      <c r="G157" s="63" t="n">
        <v>0</v>
      </c>
      <c r="H157" s="63" t="n">
        <f aca="false">MAX(0,ROUND(C157-F157-G157,2))</f>
        <v>2285867.48</v>
      </c>
      <c r="I157" s="66" t="n">
        <f aca="false">SUM($E$7:E157)</f>
        <v>3527530.48</v>
      </c>
      <c r="J157" s="67" t="n">
        <f aca="false">1-H157/'Loan Details'!$C$5</f>
        <v>0.42853313</v>
      </c>
      <c r="K157" s="61" t="n">
        <f aca="false">INT((A157-1)/12)+1</f>
        <v>13</v>
      </c>
    </row>
    <row r="158" customFormat="false" ht="15" hidden="false" customHeight="false" outlineLevel="0" collapsed="false">
      <c r="A158" s="61" t="n">
        <v>152</v>
      </c>
      <c r="B158" s="62" t="n">
        <f aca="false">IF(C158&gt;0.005,EDATE('Loan Details'!$C$8,A158-1),"")</f>
        <v>50926</v>
      </c>
      <c r="C158" s="63" t="n">
        <f aca="false">H157</f>
        <v>2285867.48</v>
      </c>
      <c r="D158" s="64" t="n">
        <f aca="false">IF(C158&gt;0.005,MIN('Loan Details'!$C$18,ROUND(C158*(1+'Loan Details'!$C$17),2)),0)</f>
        <v>34713</v>
      </c>
      <c r="E158" s="63" t="n">
        <f aca="false">IF(C158&gt;0.005,ROUND(C158*'Loan Details'!$C$17,2),0)</f>
        <v>16191.56</v>
      </c>
      <c r="F158" s="63" t="n">
        <f aca="false">D158-E158</f>
        <v>18521.44</v>
      </c>
      <c r="G158" s="63" t="n">
        <v>0</v>
      </c>
      <c r="H158" s="63" t="n">
        <f aca="false">MAX(0,ROUND(C158-F158-G158,2))</f>
        <v>2267346.04</v>
      </c>
      <c r="I158" s="66" t="n">
        <f aca="false">SUM($E$7:E158)</f>
        <v>3543722.04</v>
      </c>
      <c r="J158" s="67" t="n">
        <f aca="false">1-H158/'Loan Details'!$C$5</f>
        <v>0.43316349</v>
      </c>
      <c r="K158" s="61" t="n">
        <f aca="false">INT((A158-1)/12)+1</f>
        <v>13</v>
      </c>
    </row>
    <row r="159" customFormat="false" ht="15" hidden="false" customHeight="false" outlineLevel="0" collapsed="false">
      <c r="A159" s="61" t="n">
        <v>153</v>
      </c>
      <c r="B159" s="62" t="n">
        <f aca="false">IF(C159&gt;0.005,EDATE('Loan Details'!$C$8,A159-1),"")</f>
        <v>50956</v>
      </c>
      <c r="C159" s="63" t="n">
        <f aca="false">H158</f>
        <v>2267346.04</v>
      </c>
      <c r="D159" s="64" t="n">
        <f aca="false">IF(C159&gt;0.005,MIN('Loan Details'!$C$18,ROUND(C159*(1+'Loan Details'!$C$17),2)),0)</f>
        <v>34713</v>
      </c>
      <c r="E159" s="63" t="n">
        <f aca="false">IF(C159&gt;0.005,ROUND(C159*'Loan Details'!$C$17,2),0)</f>
        <v>16060.37</v>
      </c>
      <c r="F159" s="63" t="n">
        <f aca="false">D159-E159</f>
        <v>18652.63</v>
      </c>
      <c r="G159" s="63" t="n">
        <v>0</v>
      </c>
      <c r="H159" s="63" t="n">
        <f aca="false">MAX(0,ROUND(C159-F159-G159,2))</f>
        <v>2248693.41</v>
      </c>
      <c r="I159" s="66" t="n">
        <f aca="false">SUM($E$7:E159)</f>
        <v>3559782.41</v>
      </c>
      <c r="J159" s="67" t="n">
        <f aca="false">1-H159/'Loan Details'!$C$5</f>
        <v>0.4378266475</v>
      </c>
      <c r="K159" s="61" t="n">
        <f aca="false">INT((A159-1)/12)+1</f>
        <v>13</v>
      </c>
    </row>
    <row r="160" customFormat="false" ht="15" hidden="false" customHeight="false" outlineLevel="0" collapsed="false">
      <c r="A160" s="61" t="n">
        <v>154</v>
      </c>
      <c r="B160" s="62" t="n">
        <f aca="false">IF(C160&gt;0.005,EDATE('Loan Details'!$C$8,A160-1),"")</f>
        <v>50987</v>
      </c>
      <c r="C160" s="63" t="n">
        <f aca="false">H159</f>
        <v>2248693.41</v>
      </c>
      <c r="D160" s="64" t="n">
        <f aca="false">IF(C160&gt;0.005,MIN('Loan Details'!$C$18,ROUND(C160*(1+'Loan Details'!$C$17),2)),0)</f>
        <v>34713</v>
      </c>
      <c r="E160" s="63" t="n">
        <f aca="false">IF(C160&gt;0.005,ROUND(C160*'Loan Details'!$C$17,2),0)</f>
        <v>15928.24</v>
      </c>
      <c r="F160" s="63" t="n">
        <f aca="false">D160-E160</f>
        <v>18784.76</v>
      </c>
      <c r="G160" s="63" t="n">
        <v>0</v>
      </c>
      <c r="H160" s="63" t="n">
        <f aca="false">MAX(0,ROUND(C160-F160-G160,2))</f>
        <v>2229908.65</v>
      </c>
      <c r="I160" s="66" t="n">
        <f aca="false">SUM($E$7:E160)</f>
        <v>3575710.65</v>
      </c>
      <c r="J160" s="67" t="n">
        <f aca="false">1-H160/'Loan Details'!$C$5</f>
        <v>0.4425228375</v>
      </c>
      <c r="K160" s="61" t="n">
        <f aca="false">INT((A160-1)/12)+1</f>
        <v>13</v>
      </c>
    </row>
    <row r="161" customFormat="false" ht="15" hidden="false" customHeight="false" outlineLevel="0" collapsed="false">
      <c r="A161" s="61" t="n">
        <v>155</v>
      </c>
      <c r="B161" s="62" t="n">
        <f aca="false">IF(C161&gt;0.005,EDATE('Loan Details'!$C$8,A161-1),"")</f>
        <v>51018</v>
      </c>
      <c r="C161" s="63" t="n">
        <f aca="false">H160</f>
        <v>2229908.65</v>
      </c>
      <c r="D161" s="64" t="n">
        <f aca="false">IF(C161&gt;0.005,MIN('Loan Details'!$C$18,ROUND(C161*(1+'Loan Details'!$C$17),2)),0)</f>
        <v>34713</v>
      </c>
      <c r="E161" s="63" t="n">
        <f aca="false">IF(C161&gt;0.005,ROUND(C161*'Loan Details'!$C$17,2),0)</f>
        <v>15795.19</v>
      </c>
      <c r="F161" s="63" t="n">
        <f aca="false">D161-E161</f>
        <v>18917.81</v>
      </c>
      <c r="G161" s="63" t="n">
        <v>0</v>
      </c>
      <c r="H161" s="63" t="n">
        <f aca="false">MAX(0,ROUND(C161-F161-G161,2))</f>
        <v>2210990.84</v>
      </c>
      <c r="I161" s="66" t="n">
        <f aca="false">SUM($E$7:E161)</f>
        <v>3591505.84</v>
      </c>
      <c r="J161" s="67" t="n">
        <f aca="false">1-H161/'Loan Details'!$C$5</f>
        <v>0.44725229</v>
      </c>
      <c r="K161" s="61" t="n">
        <f aca="false">INT((A161-1)/12)+1</f>
        <v>13</v>
      </c>
    </row>
    <row r="162" customFormat="false" ht="15" hidden="false" customHeight="false" outlineLevel="0" collapsed="false">
      <c r="A162" s="61" t="n">
        <v>156</v>
      </c>
      <c r="B162" s="62" t="n">
        <f aca="false">IF(C162&gt;0.005,EDATE('Loan Details'!$C$8,A162-1),"")</f>
        <v>51048</v>
      </c>
      <c r="C162" s="63" t="n">
        <f aca="false">H161</f>
        <v>2210990.84</v>
      </c>
      <c r="D162" s="64" t="n">
        <f aca="false">IF(C162&gt;0.005,MIN('Loan Details'!$C$18,ROUND(C162*(1+'Loan Details'!$C$17),2)),0)</f>
        <v>34713</v>
      </c>
      <c r="E162" s="63" t="n">
        <f aca="false">IF(C162&gt;0.005,ROUND(C162*'Loan Details'!$C$17,2),0)</f>
        <v>15661.19</v>
      </c>
      <c r="F162" s="63" t="n">
        <f aca="false">D162-E162</f>
        <v>19051.81</v>
      </c>
      <c r="G162" s="63" t="n">
        <v>0</v>
      </c>
      <c r="H162" s="63" t="n">
        <f aca="false">MAX(0,ROUND(C162-F162-G162,2))</f>
        <v>2191939.03</v>
      </c>
      <c r="I162" s="66" t="n">
        <f aca="false">SUM($E$7:E162)</f>
        <v>3607167.03</v>
      </c>
      <c r="J162" s="67" t="n">
        <f aca="false">1-H162/'Loan Details'!$C$5</f>
        <v>0.4520152425</v>
      </c>
      <c r="K162" s="61" t="n">
        <f aca="false">INT((A162-1)/12)+1</f>
        <v>13</v>
      </c>
    </row>
    <row r="163" customFormat="false" ht="15" hidden="false" customHeight="false" outlineLevel="0" collapsed="false">
      <c r="A163" s="61" t="n">
        <v>157</v>
      </c>
      <c r="B163" s="62" t="n">
        <f aca="false">IF(C163&gt;0.005,EDATE('Loan Details'!$C$8,A163-1),"")</f>
        <v>51079</v>
      </c>
      <c r="C163" s="63" t="n">
        <f aca="false">H162</f>
        <v>2191939.03</v>
      </c>
      <c r="D163" s="64" t="n">
        <f aca="false">IF(C163&gt;0.005,MIN('Loan Details'!$C$18,ROUND(C163*(1+'Loan Details'!$C$17),2)),0)</f>
        <v>34713</v>
      </c>
      <c r="E163" s="63" t="n">
        <f aca="false">IF(C163&gt;0.005,ROUND(C163*'Loan Details'!$C$17,2),0)</f>
        <v>15526.23</v>
      </c>
      <c r="F163" s="63" t="n">
        <f aca="false">D163-E163</f>
        <v>19186.77</v>
      </c>
      <c r="G163" s="63" t="n">
        <v>0</v>
      </c>
      <c r="H163" s="63" t="n">
        <f aca="false">MAX(0,ROUND(C163-F163-G163,2))</f>
        <v>2172752.26</v>
      </c>
      <c r="I163" s="66" t="n">
        <f aca="false">SUM($E$7:E163)</f>
        <v>3622693.26</v>
      </c>
      <c r="J163" s="67" t="n">
        <f aca="false">1-H163/'Loan Details'!$C$5</f>
        <v>0.456811935</v>
      </c>
      <c r="K163" s="61" t="n">
        <f aca="false">INT((A163-1)/12)+1</f>
        <v>14</v>
      </c>
    </row>
    <row r="164" customFormat="false" ht="15" hidden="false" customHeight="false" outlineLevel="0" collapsed="false">
      <c r="A164" s="61" t="n">
        <v>158</v>
      </c>
      <c r="B164" s="62" t="n">
        <f aca="false">IF(C164&gt;0.005,EDATE('Loan Details'!$C$8,A164-1),"")</f>
        <v>51109</v>
      </c>
      <c r="C164" s="63" t="n">
        <f aca="false">H163</f>
        <v>2172752.26</v>
      </c>
      <c r="D164" s="64" t="n">
        <f aca="false">IF(C164&gt;0.005,MIN('Loan Details'!$C$18,ROUND(C164*(1+'Loan Details'!$C$17),2)),0)</f>
        <v>34713</v>
      </c>
      <c r="E164" s="63" t="n">
        <f aca="false">IF(C164&gt;0.005,ROUND(C164*'Loan Details'!$C$17,2),0)</f>
        <v>15390.33</v>
      </c>
      <c r="F164" s="63" t="n">
        <f aca="false">D164-E164</f>
        <v>19322.67</v>
      </c>
      <c r="G164" s="63" t="n">
        <v>0</v>
      </c>
      <c r="H164" s="63" t="n">
        <f aca="false">MAX(0,ROUND(C164-F164-G164,2))</f>
        <v>2153429.59</v>
      </c>
      <c r="I164" s="66" t="n">
        <f aca="false">SUM($E$7:E164)</f>
        <v>3638083.59</v>
      </c>
      <c r="J164" s="67" t="n">
        <f aca="false">1-H164/'Loan Details'!$C$5</f>
        <v>0.4616426025</v>
      </c>
      <c r="K164" s="61" t="n">
        <f aca="false">INT((A164-1)/12)+1</f>
        <v>14</v>
      </c>
    </row>
    <row r="165" customFormat="false" ht="15" hidden="false" customHeight="false" outlineLevel="0" collapsed="false">
      <c r="A165" s="61" t="n">
        <v>159</v>
      </c>
      <c r="B165" s="62" t="n">
        <f aca="false">IF(C165&gt;0.005,EDATE('Loan Details'!$C$8,A165-1),"")</f>
        <v>51140</v>
      </c>
      <c r="C165" s="63" t="n">
        <f aca="false">H164</f>
        <v>2153429.59</v>
      </c>
      <c r="D165" s="64" t="n">
        <f aca="false">IF(C165&gt;0.005,MIN('Loan Details'!$C$18,ROUND(C165*(1+'Loan Details'!$C$17),2)),0)</f>
        <v>34713</v>
      </c>
      <c r="E165" s="63" t="n">
        <f aca="false">IF(C165&gt;0.005,ROUND(C165*'Loan Details'!$C$17,2),0)</f>
        <v>15253.46</v>
      </c>
      <c r="F165" s="63" t="n">
        <f aca="false">D165-E165</f>
        <v>19459.54</v>
      </c>
      <c r="G165" s="63" t="n">
        <v>0</v>
      </c>
      <c r="H165" s="63" t="n">
        <f aca="false">MAX(0,ROUND(C165-F165-G165,2))</f>
        <v>2133970.05</v>
      </c>
      <c r="I165" s="66" t="n">
        <f aca="false">SUM($E$7:E165)</f>
        <v>3653337.05</v>
      </c>
      <c r="J165" s="67" t="n">
        <f aca="false">1-H165/'Loan Details'!$C$5</f>
        <v>0.4665074875</v>
      </c>
      <c r="K165" s="61" t="n">
        <f aca="false">INT((A165-1)/12)+1</f>
        <v>14</v>
      </c>
    </row>
    <row r="166" customFormat="false" ht="15" hidden="false" customHeight="false" outlineLevel="0" collapsed="false">
      <c r="A166" s="61" t="n">
        <v>160</v>
      </c>
      <c r="B166" s="62" t="n">
        <f aca="false">IF(C166&gt;0.005,EDATE('Loan Details'!$C$8,A166-1),"")</f>
        <v>51171</v>
      </c>
      <c r="C166" s="63" t="n">
        <f aca="false">H165</f>
        <v>2133970.05</v>
      </c>
      <c r="D166" s="64" t="n">
        <f aca="false">IF(C166&gt;0.005,MIN('Loan Details'!$C$18,ROUND(C166*(1+'Loan Details'!$C$17),2)),0)</f>
        <v>34713</v>
      </c>
      <c r="E166" s="63" t="n">
        <f aca="false">IF(C166&gt;0.005,ROUND(C166*'Loan Details'!$C$17,2),0)</f>
        <v>15115.62</v>
      </c>
      <c r="F166" s="63" t="n">
        <f aca="false">D166-E166</f>
        <v>19597.38</v>
      </c>
      <c r="G166" s="63" t="n">
        <v>0</v>
      </c>
      <c r="H166" s="63" t="n">
        <f aca="false">MAX(0,ROUND(C166-F166-G166,2))</f>
        <v>2114372.67</v>
      </c>
      <c r="I166" s="66" t="n">
        <f aca="false">SUM($E$7:E166)</f>
        <v>3668452.67</v>
      </c>
      <c r="J166" s="67" t="n">
        <f aca="false">1-H166/'Loan Details'!$C$5</f>
        <v>0.4714068325</v>
      </c>
      <c r="K166" s="61" t="n">
        <f aca="false">INT((A166-1)/12)+1</f>
        <v>14</v>
      </c>
    </row>
    <row r="167" customFormat="false" ht="15" hidden="false" customHeight="false" outlineLevel="0" collapsed="false">
      <c r="A167" s="61" t="n">
        <v>161</v>
      </c>
      <c r="B167" s="62" t="n">
        <f aca="false">IF(C167&gt;0.005,EDATE('Loan Details'!$C$8,A167-1),"")</f>
        <v>51200</v>
      </c>
      <c r="C167" s="63" t="n">
        <f aca="false">H166</f>
        <v>2114372.67</v>
      </c>
      <c r="D167" s="64" t="n">
        <f aca="false">IF(C167&gt;0.005,MIN('Loan Details'!$C$18,ROUND(C167*(1+'Loan Details'!$C$17),2)),0)</f>
        <v>34713</v>
      </c>
      <c r="E167" s="63" t="n">
        <f aca="false">IF(C167&gt;0.005,ROUND(C167*'Loan Details'!$C$17,2),0)</f>
        <v>14976.81</v>
      </c>
      <c r="F167" s="63" t="n">
        <f aca="false">D167-E167</f>
        <v>19736.19</v>
      </c>
      <c r="G167" s="63" t="n">
        <v>0</v>
      </c>
      <c r="H167" s="63" t="n">
        <f aca="false">MAX(0,ROUND(C167-F167-G167,2))</f>
        <v>2094636.48</v>
      </c>
      <c r="I167" s="66" t="n">
        <f aca="false">SUM($E$7:E167)</f>
        <v>3683429.48</v>
      </c>
      <c r="J167" s="67" t="n">
        <f aca="false">1-H167/'Loan Details'!$C$5</f>
        <v>0.47634088</v>
      </c>
      <c r="K167" s="61" t="n">
        <f aca="false">INT((A167-1)/12)+1</f>
        <v>14</v>
      </c>
    </row>
    <row r="168" customFormat="false" ht="15" hidden="false" customHeight="false" outlineLevel="0" collapsed="false">
      <c r="A168" s="61" t="n">
        <v>162</v>
      </c>
      <c r="B168" s="62" t="n">
        <f aca="false">IF(C168&gt;0.005,EDATE('Loan Details'!$C$8,A168-1),"")</f>
        <v>51231</v>
      </c>
      <c r="C168" s="63" t="n">
        <f aca="false">H167</f>
        <v>2094636.48</v>
      </c>
      <c r="D168" s="64" t="n">
        <f aca="false">IF(C168&gt;0.005,MIN('Loan Details'!$C$18,ROUND(C168*(1+'Loan Details'!$C$17),2)),0)</f>
        <v>34713</v>
      </c>
      <c r="E168" s="63" t="n">
        <f aca="false">IF(C168&gt;0.005,ROUND(C168*'Loan Details'!$C$17,2),0)</f>
        <v>14837.01</v>
      </c>
      <c r="F168" s="63" t="n">
        <f aca="false">D168-E168</f>
        <v>19875.99</v>
      </c>
      <c r="G168" s="63" t="n">
        <v>0</v>
      </c>
      <c r="H168" s="63" t="n">
        <f aca="false">MAX(0,ROUND(C168-F168-G168,2))</f>
        <v>2074760.49</v>
      </c>
      <c r="I168" s="66" t="n">
        <f aca="false">SUM($E$7:E168)</f>
        <v>3698266.49</v>
      </c>
      <c r="J168" s="67" t="n">
        <f aca="false">1-H168/'Loan Details'!$C$5</f>
        <v>0.4813098775</v>
      </c>
      <c r="K168" s="61" t="n">
        <f aca="false">INT((A168-1)/12)+1</f>
        <v>14</v>
      </c>
    </row>
    <row r="169" customFormat="false" ht="15" hidden="false" customHeight="false" outlineLevel="0" collapsed="false">
      <c r="A169" s="61" t="n">
        <v>163</v>
      </c>
      <c r="B169" s="62" t="n">
        <f aca="false">IF(C169&gt;0.005,EDATE('Loan Details'!$C$8,A169-1),"")</f>
        <v>51261</v>
      </c>
      <c r="C169" s="63" t="n">
        <f aca="false">H168</f>
        <v>2074760.49</v>
      </c>
      <c r="D169" s="64" t="n">
        <f aca="false">IF(C169&gt;0.005,MIN('Loan Details'!$C$18,ROUND(C169*(1+'Loan Details'!$C$17),2)),0)</f>
        <v>34713</v>
      </c>
      <c r="E169" s="63" t="n">
        <f aca="false">IF(C169&gt;0.005,ROUND(C169*'Loan Details'!$C$17,2),0)</f>
        <v>14696.22</v>
      </c>
      <c r="F169" s="63" t="n">
        <f aca="false">D169-E169</f>
        <v>20016.78</v>
      </c>
      <c r="G169" s="63" t="n">
        <v>0</v>
      </c>
      <c r="H169" s="63" t="n">
        <f aca="false">MAX(0,ROUND(C169-F169-G169,2))</f>
        <v>2054743.71</v>
      </c>
      <c r="I169" s="66" t="n">
        <f aca="false">SUM($E$7:E169)</f>
        <v>3712962.71</v>
      </c>
      <c r="J169" s="67" t="n">
        <f aca="false">1-H169/'Loan Details'!$C$5</f>
        <v>0.4863140725</v>
      </c>
      <c r="K169" s="61" t="n">
        <f aca="false">INT((A169-1)/12)+1</f>
        <v>14</v>
      </c>
    </row>
    <row r="170" customFormat="false" ht="15" hidden="false" customHeight="false" outlineLevel="0" collapsed="false">
      <c r="A170" s="61" t="n">
        <v>164</v>
      </c>
      <c r="B170" s="62" t="n">
        <f aca="false">IF(C170&gt;0.005,EDATE('Loan Details'!$C$8,A170-1),"")</f>
        <v>51292</v>
      </c>
      <c r="C170" s="63" t="n">
        <f aca="false">H169</f>
        <v>2054743.71</v>
      </c>
      <c r="D170" s="64" t="n">
        <f aca="false">IF(C170&gt;0.005,MIN('Loan Details'!$C$18,ROUND(C170*(1+'Loan Details'!$C$17),2)),0)</f>
        <v>34713</v>
      </c>
      <c r="E170" s="63" t="n">
        <f aca="false">IF(C170&gt;0.005,ROUND(C170*'Loan Details'!$C$17,2),0)</f>
        <v>14554.43</v>
      </c>
      <c r="F170" s="63" t="n">
        <f aca="false">D170-E170</f>
        <v>20158.57</v>
      </c>
      <c r="G170" s="63" t="n">
        <v>0</v>
      </c>
      <c r="H170" s="63" t="n">
        <f aca="false">MAX(0,ROUND(C170-F170-G170,2))</f>
        <v>2034585.14</v>
      </c>
      <c r="I170" s="66" t="n">
        <f aca="false">SUM($E$7:E170)</f>
        <v>3727517.14</v>
      </c>
      <c r="J170" s="67" t="n">
        <f aca="false">1-H170/'Loan Details'!$C$5</f>
        <v>0.491353715</v>
      </c>
      <c r="K170" s="61" t="n">
        <f aca="false">INT((A170-1)/12)+1</f>
        <v>14</v>
      </c>
    </row>
    <row r="171" customFormat="false" ht="15" hidden="false" customHeight="false" outlineLevel="0" collapsed="false">
      <c r="A171" s="61" t="n">
        <v>165</v>
      </c>
      <c r="B171" s="62" t="n">
        <f aca="false">IF(C171&gt;0.005,EDATE('Loan Details'!$C$8,A171-1),"")</f>
        <v>51322</v>
      </c>
      <c r="C171" s="63" t="n">
        <f aca="false">H170</f>
        <v>2034585.14</v>
      </c>
      <c r="D171" s="64" t="n">
        <f aca="false">IF(C171&gt;0.005,MIN('Loan Details'!$C$18,ROUND(C171*(1+'Loan Details'!$C$17),2)),0)</f>
        <v>34713</v>
      </c>
      <c r="E171" s="63" t="n">
        <f aca="false">IF(C171&gt;0.005,ROUND(C171*'Loan Details'!$C$17,2),0)</f>
        <v>14411.64</v>
      </c>
      <c r="F171" s="63" t="n">
        <f aca="false">D171-E171</f>
        <v>20301.36</v>
      </c>
      <c r="G171" s="63" t="n">
        <v>0</v>
      </c>
      <c r="H171" s="63" t="n">
        <f aca="false">MAX(0,ROUND(C171-F171-G171,2))</f>
        <v>2014283.78</v>
      </c>
      <c r="I171" s="66" t="n">
        <f aca="false">SUM($E$7:E171)</f>
        <v>3741928.78</v>
      </c>
      <c r="J171" s="67" t="n">
        <f aca="false">1-H171/'Loan Details'!$C$5</f>
        <v>0.496429055</v>
      </c>
      <c r="K171" s="61" t="n">
        <f aca="false">INT((A171-1)/12)+1</f>
        <v>14</v>
      </c>
    </row>
    <row r="172" customFormat="false" ht="15" hidden="false" customHeight="false" outlineLevel="0" collapsed="false">
      <c r="A172" s="61" t="n">
        <v>166</v>
      </c>
      <c r="B172" s="62" t="n">
        <f aca="false">IF(C172&gt;0.005,EDATE('Loan Details'!$C$8,A172-1),"")</f>
        <v>51353</v>
      </c>
      <c r="C172" s="63" t="n">
        <f aca="false">H171</f>
        <v>2014283.78</v>
      </c>
      <c r="D172" s="64" t="n">
        <f aca="false">IF(C172&gt;0.005,MIN('Loan Details'!$C$18,ROUND(C172*(1+'Loan Details'!$C$17),2)),0)</f>
        <v>34713</v>
      </c>
      <c r="E172" s="63" t="n">
        <f aca="false">IF(C172&gt;0.005,ROUND(C172*'Loan Details'!$C$17,2),0)</f>
        <v>14267.84</v>
      </c>
      <c r="F172" s="63" t="n">
        <f aca="false">D172-E172</f>
        <v>20445.16</v>
      </c>
      <c r="G172" s="63" t="n">
        <v>0</v>
      </c>
      <c r="H172" s="63" t="n">
        <f aca="false">MAX(0,ROUND(C172-F172-G172,2))</f>
        <v>1993838.62</v>
      </c>
      <c r="I172" s="66" t="n">
        <f aca="false">SUM($E$7:E172)</f>
        <v>3756196.62</v>
      </c>
      <c r="J172" s="67" t="n">
        <f aca="false">1-H172/'Loan Details'!$C$5</f>
        <v>0.501540345</v>
      </c>
      <c r="K172" s="61" t="n">
        <f aca="false">INT((A172-1)/12)+1</f>
        <v>14</v>
      </c>
    </row>
    <row r="173" customFormat="false" ht="15" hidden="false" customHeight="false" outlineLevel="0" collapsed="false">
      <c r="A173" s="61" t="n">
        <v>167</v>
      </c>
      <c r="B173" s="62" t="n">
        <f aca="false">IF(C173&gt;0.005,EDATE('Loan Details'!$C$8,A173-1),"")</f>
        <v>51384</v>
      </c>
      <c r="C173" s="63" t="n">
        <f aca="false">H172</f>
        <v>1993838.62</v>
      </c>
      <c r="D173" s="64" t="n">
        <f aca="false">IF(C173&gt;0.005,MIN('Loan Details'!$C$18,ROUND(C173*(1+'Loan Details'!$C$17),2)),0)</f>
        <v>34713</v>
      </c>
      <c r="E173" s="63" t="n">
        <f aca="false">IF(C173&gt;0.005,ROUND(C173*'Loan Details'!$C$17,2),0)</f>
        <v>14123.02</v>
      </c>
      <c r="F173" s="63" t="n">
        <f aca="false">D173-E173</f>
        <v>20589.98</v>
      </c>
      <c r="G173" s="63" t="n">
        <v>0</v>
      </c>
      <c r="H173" s="63" t="n">
        <f aca="false">MAX(0,ROUND(C173-F173-G173,2))</f>
        <v>1973248.64</v>
      </c>
      <c r="I173" s="66" t="n">
        <f aca="false">SUM($E$7:E173)</f>
        <v>3770319.64</v>
      </c>
      <c r="J173" s="67" t="n">
        <f aca="false">1-H173/'Loan Details'!$C$5</f>
        <v>0.50668784</v>
      </c>
      <c r="K173" s="61" t="n">
        <f aca="false">INT((A173-1)/12)+1</f>
        <v>14</v>
      </c>
    </row>
    <row r="174" customFormat="false" ht="15" hidden="false" customHeight="false" outlineLevel="0" collapsed="false">
      <c r="A174" s="61" t="n">
        <v>168</v>
      </c>
      <c r="B174" s="62" t="n">
        <f aca="false">IF(C174&gt;0.005,EDATE('Loan Details'!$C$8,A174-1),"")</f>
        <v>51414</v>
      </c>
      <c r="C174" s="63" t="n">
        <f aca="false">H173</f>
        <v>1973248.64</v>
      </c>
      <c r="D174" s="64" t="n">
        <f aca="false">IF(C174&gt;0.005,MIN('Loan Details'!$C$18,ROUND(C174*(1+'Loan Details'!$C$17),2)),0)</f>
        <v>34713</v>
      </c>
      <c r="E174" s="63" t="n">
        <f aca="false">IF(C174&gt;0.005,ROUND(C174*'Loan Details'!$C$17,2),0)</f>
        <v>13977.18</v>
      </c>
      <c r="F174" s="63" t="n">
        <f aca="false">D174-E174</f>
        <v>20735.82</v>
      </c>
      <c r="G174" s="63" t="n">
        <v>0</v>
      </c>
      <c r="H174" s="63" t="n">
        <f aca="false">MAX(0,ROUND(C174-F174-G174,2))</f>
        <v>1952512.82</v>
      </c>
      <c r="I174" s="66" t="n">
        <f aca="false">SUM($E$7:E174)</f>
        <v>3784296.82</v>
      </c>
      <c r="J174" s="67" t="n">
        <f aca="false">1-H174/'Loan Details'!$C$5</f>
        <v>0.511871795</v>
      </c>
      <c r="K174" s="61" t="n">
        <f aca="false">INT((A174-1)/12)+1</f>
        <v>14</v>
      </c>
    </row>
    <row r="175" customFormat="false" ht="15" hidden="false" customHeight="false" outlineLevel="0" collapsed="false">
      <c r="A175" s="61" t="n">
        <v>169</v>
      </c>
      <c r="B175" s="62" t="n">
        <f aca="false">IF(C175&gt;0.005,EDATE('Loan Details'!$C$8,A175-1),"")</f>
        <v>51445</v>
      </c>
      <c r="C175" s="63" t="n">
        <f aca="false">H174</f>
        <v>1952512.82</v>
      </c>
      <c r="D175" s="64" t="n">
        <f aca="false">IF(C175&gt;0.005,MIN('Loan Details'!$C$18,ROUND(C175*(1+'Loan Details'!$C$17),2)),0)</f>
        <v>34713</v>
      </c>
      <c r="E175" s="63" t="n">
        <f aca="false">IF(C175&gt;0.005,ROUND(C175*'Loan Details'!$C$17,2),0)</f>
        <v>13830.3</v>
      </c>
      <c r="F175" s="63" t="n">
        <f aca="false">D175-E175</f>
        <v>20882.7</v>
      </c>
      <c r="G175" s="63" t="n">
        <v>0</v>
      </c>
      <c r="H175" s="63" t="n">
        <f aca="false">MAX(0,ROUND(C175-F175-G175,2))</f>
        <v>1931630.12</v>
      </c>
      <c r="I175" s="66" t="n">
        <f aca="false">SUM($E$7:E175)</f>
        <v>3798127.12</v>
      </c>
      <c r="J175" s="67" t="n">
        <f aca="false">1-H175/'Loan Details'!$C$5</f>
        <v>0.51709247</v>
      </c>
      <c r="K175" s="61" t="n">
        <f aca="false">INT((A175-1)/12)+1</f>
        <v>15</v>
      </c>
    </row>
    <row r="176" customFormat="false" ht="15" hidden="false" customHeight="false" outlineLevel="0" collapsed="false">
      <c r="A176" s="61" t="n">
        <v>170</v>
      </c>
      <c r="B176" s="62" t="n">
        <f aca="false">IF(C176&gt;0.005,EDATE('Loan Details'!$C$8,A176-1),"")</f>
        <v>51475</v>
      </c>
      <c r="C176" s="63" t="n">
        <f aca="false">H175</f>
        <v>1931630.12</v>
      </c>
      <c r="D176" s="64" t="n">
        <f aca="false">IF(C176&gt;0.005,MIN('Loan Details'!$C$18,ROUND(C176*(1+'Loan Details'!$C$17),2)),0)</f>
        <v>34713</v>
      </c>
      <c r="E176" s="63" t="n">
        <f aca="false">IF(C176&gt;0.005,ROUND(C176*'Loan Details'!$C$17,2),0)</f>
        <v>13682.38</v>
      </c>
      <c r="F176" s="63" t="n">
        <f aca="false">D176-E176</f>
        <v>21030.62</v>
      </c>
      <c r="G176" s="63" t="n">
        <v>0</v>
      </c>
      <c r="H176" s="63" t="n">
        <f aca="false">MAX(0,ROUND(C176-F176-G176,2))</f>
        <v>1910599.5</v>
      </c>
      <c r="I176" s="66" t="n">
        <f aca="false">SUM($E$7:E176)</f>
        <v>3811809.5</v>
      </c>
      <c r="J176" s="67" t="n">
        <f aca="false">1-H176/'Loan Details'!$C$5</f>
        <v>0.522350125</v>
      </c>
      <c r="K176" s="61" t="n">
        <f aca="false">INT((A176-1)/12)+1</f>
        <v>15</v>
      </c>
    </row>
    <row r="177" customFormat="false" ht="15" hidden="false" customHeight="false" outlineLevel="0" collapsed="false">
      <c r="A177" s="61" t="n">
        <v>171</v>
      </c>
      <c r="B177" s="62" t="n">
        <f aca="false">IF(C177&gt;0.005,EDATE('Loan Details'!$C$8,A177-1),"")</f>
        <v>51506</v>
      </c>
      <c r="C177" s="63" t="n">
        <f aca="false">H176</f>
        <v>1910599.5</v>
      </c>
      <c r="D177" s="64" t="n">
        <f aca="false">IF(C177&gt;0.005,MIN('Loan Details'!$C$18,ROUND(C177*(1+'Loan Details'!$C$17),2)),0)</f>
        <v>34713</v>
      </c>
      <c r="E177" s="63" t="n">
        <f aca="false">IF(C177&gt;0.005,ROUND(C177*'Loan Details'!$C$17,2),0)</f>
        <v>13533.41</v>
      </c>
      <c r="F177" s="63" t="n">
        <f aca="false">D177-E177</f>
        <v>21179.59</v>
      </c>
      <c r="G177" s="63" t="n">
        <v>0</v>
      </c>
      <c r="H177" s="63" t="n">
        <f aca="false">MAX(0,ROUND(C177-F177-G177,2))</f>
        <v>1889419.91</v>
      </c>
      <c r="I177" s="66" t="n">
        <f aca="false">SUM($E$7:E177)</f>
        <v>3825342.91</v>
      </c>
      <c r="J177" s="67" t="n">
        <f aca="false">1-H177/'Loan Details'!$C$5</f>
        <v>0.5276450225</v>
      </c>
      <c r="K177" s="61" t="n">
        <f aca="false">INT((A177-1)/12)+1</f>
        <v>15</v>
      </c>
    </row>
    <row r="178" customFormat="false" ht="15" hidden="false" customHeight="false" outlineLevel="0" collapsed="false">
      <c r="A178" s="61" t="n">
        <v>172</v>
      </c>
      <c r="B178" s="62" t="n">
        <f aca="false">IF(C178&gt;0.005,EDATE('Loan Details'!$C$8,A178-1),"")</f>
        <v>51537</v>
      </c>
      <c r="C178" s="63" t="n">
        <f aca="false">H177</f>
        <v>1889419.91</v>
      </c>
      <c r="D178" s="64" t="n">
        <f aca="false">IF(C178&gt;0.005,MIN('Loan Details'!$C$18,ROUND(C178*(1+'Loan Details'!$C$17),2)),0)</f>
        <v>34713</v>
      </c>
      <c r="E178" s="63" t="n">
        <f aca="false">IF(C178&gt;0.005,ROUND(C178*'Loan Details'!$C$17,2),0)</f>
        <v>13383.39</v>
      </c>
      <c r="F178" s="63" t="n">
        <f aca="false">D178-E178</f>
        <v>21329.61</v>
      </c>
      <c r="G178" s="63" t="n">
        <v>0</v>
      </c>
      <c r="H178" s="63" t="n">
        <f aca="false">MAX(0,ROUND(C178-F178-G178,2))</f>
        <v>1868090.3</v>
      </c>
      <c r="I178" s="66" t="n">
        <f aca="false">SUM($E$7:E178)</f>
        <v>3838726.3</v>
      </c>
      <c r="J178" s="67" t="n">
        <f aca="false">1-H178/'Loan Details'!$C$5</f>
        <v>0.532977425</v>
      </c>
      <c r="K178" s="61" t="n">
        <f aca="false">INT((A178-1)/12)+1</f>
        <v>15</v>
      </c>
    </row>
    <row r="179" customFormat="false" ht="15" hidden="false" customHeight="false" outlineLevel="0" collapsed="false">
      <c r="A179" s="61" t="n">
        <v>173</v>
      </c>
      <c r="B179" s="62" t="n">
        <f aca="false">IF(C179&gt;0.005,EDATE('Loan Details'!$C$8,A179-1),"")</f>
        <v>51565</v>
      </c>
      <c r="C179" s="63" t="n">
        <f aca="false">H178</f>
        <v>1868090.3</v>
      </c>
      <c r="D179" s="64" t="n">
        <f aca="false">IF(C179&gt;0.005,MIN('Loan Details'!$C$18,ROUND(C179*(1+'Loan Details'!$C$17),2)),0)</f>
        <v>34713</v>
      </c>
      <c r="E179" s="63" t="n">
        <f aca="false">IF(C179&gt;0.005,ROUND(C179*'Loan Details'!$C$17,2),0)</f>
        <v>13232.31</v>
      </c>
      <c r="F179" s="63" t="n">
        <f aca="false">D179-E179</f>
        <v>21480.69</v>
      </c>
      <c r="G179" s="63" t="n">
        <v>0</v>
      </c>
      <c r="H179" s="63" t="n">
        <f aca="false">MAX(0,ROUND(C179-F179-G179,2))</f>
        <v>1846609.61</v>
      </c>
      <c r="I179" s="66" t="n">
        <f aca="false">SUM($E$7:E179)</f>
        <v>3851958.61</v>
      </c>
      <c r="J179" s="67" t="n">
        <f aca="false">1-H179/'Loan Details'!$C$5</f>
        <v>0.5383475975</v>
      </c>
      <c r="K179" s="61" t="n">
        <f aca="false">INT((A179-1)/12)+1</f>
        <v>15</v>
      </c>
    </row>
    <row r="180" customFormat="false" ht="15" hidden="false" customHeight="false" outlineLevel="0" collapsed="false">
      <c r="A180" s="61" t="n">
        <v>174</v>
      </c>
      <c r="B180" s="62" t="n">
        <f aca="false">IF(C180&gt;0.005,EDATE('Loan Details'!$C$8,A180-1),"")</f>
        <v>51596</v>
      </c>
      <c r="C180" s="63" t="n">
        <f aca="false">H179</f>
        <v>1846609.61</v>
      </c>
      <c r="D180" s="64" t="n">
        <f aca="false">IF(C180&gt;0.005,MIN('Loan Details'!$C$18,ROUND(C180*(1+'Loan Details'!$C$17),2)),0)</f>
        <v>34713</v>
      </c>
      <c r="E180" s="63" t="n">
        <f aca="false">IF(C180&gt;0.005,ROUND(C180*'Loan Details'!$C$17,2),0)</f>
        <v>13080.15</v>
      </c>
      <c r="F180" s="63" t="n">
        <f aca="false">D180-E180</f>
        <v>21632.85</v>
      </c>
      <c r="G180" s="63" t="n">
        <v>0</v>
      </c>
      <c r="H180" s="63" t="n">
        <f aca="false">MAX(0,ROUND(C180-F180-G180,2))</f>
        <v>1824976.76</v>
      </c>
      <c r="I180" s="66" t="n">
        <f aca="false">SUM($E$7:E180)</f>
        <v>3865038.76</v>
      </c>
      <c r="J180" s="67" t="n">
        <f aca="false">1-H180/'Loan Details'!$C$5</f>
        <v>0.54375581</v>
      </c>
      <c r="K180" s="61" t="n">
        <f aca="false">INT((A180-1)/12)+1</f>
        <v>15</v>
      </c>
    </row>
    <row r="181" customFormat="false" ht="15" hidden="false" customHeight="false" outlineLevel="0" collapsed="false">
      <c r="A181" s="61" t="n">
        <v>175</v>
      </c>
      <c r="B181" s="62" t="n">
        <f aca="false">IF(C181&gt;0.005,EDATE('Loan Details'!$C$8,A181-1),"")</f>
        <v>51626</v>
      </c>
      <c r="C181" s="63" t="n">
        <f aca="false">H180</f>
        <v>1824976.76</v>
      </c>
      <c r="D181" s="64" t="n">
        <f aca="false">IF(C181&gt;0.005,MIN('Loan Details'!$C$18,ROUND(C181*(1+'Loan Details'!$C$17),2)),0)</f>
        <v>34713</v>
      </c>
      <c r="E181" s="63" t="n">
        <f aca="false">IF(C181&gt;0.005,ROUND(C181*'Loan Details'!$C$17,2),0)</f>
        <v>12926.92</v>
      </c>
      <c r="F181" s="63" t="n">
        <f aca="false">D181-E181</f>
        <v>21786.08</v>
      </c>
      <c r="G181" s="63" t="n">
        <v>0</v>
      </c>
      <c r="H181" s="63" t="n">
        <f aca="false">MAX(0,ROUND(C181-F181-G181,2))</f>
        <v>1803190.68</v>
      </c>
      <c r="I181" s="66" t="n">
        <f aca="false">SUM($E$7:E181)</f>
        <v>3877965.68</v>
      </c>
      <c r="J181" s="67" t="n">
        <f aca="false">1-H181/'Loan Details'!$C$5</f>
        <v>0.54920233</v>
      </c>
      <c r="K181" s="61" t="n">
        <f aca="false">INT((A181-1)/12)+1</f>
        <v>15</v>
      </c>
    </row>
    <row r="182" customFormat="false" ht="15" hidden="false" customHeight="false" outlineLevel="0" collapsed="false">
      <c r="A182" s="61" t="n">
        <v>176</v>
      </c>
      <c r="B182" s="62" t="n">
        <f aca="false">IF(C182&gt;0.005,EDATE('Loan Details'!$C$8,A182-1),"")</f>
        <v>51657</v>
      </c>
      <c r="C182" s="63" t="n">
        <f aca="false">H181</f>
        <v>1803190.68</v>
      </c>
      <c r="D182" s="64" t="n">
        <f aca="false">IF(C182&gt;0.005,MIN('Loan Details'!$C$18,ROUND(C182*(1+'Loan Details'!$C$17),2)),0)</f>
        <v>34713</v>
      </c>
      <c r="E182" s="63" t="n">
        <f aca="false">IF(C182&gt;0.005,ROUND(C182*'Loan Details'!$C$17,2),0)</f>
        <v>12772.6</v>
      </c>
      <c r="F182" s="63" t="n">
        <f aca="false">D182-E182</f>
        <v>21940.4</v>
      </c>
      <c r="G182" s="63" t="n">
        <v>0</v>
      </c>
      <c r="H182" s="63" t="n">
        <f aca="false">MAX(0,ROUND(C182-F182-G182,2))</f>
        <v>1781250.28</v>
      </c>
      <c r="I182" s="66" t="n">
        <f aca="false">SUM($E$7:E182)</f>
        <v>3890738.28</v>
      </c>
      <c r="J182" s="67" t="n">
        <f aca="false">1-H182/'Loan Details'!$C$5</f>
        <v>0.55468743</v>
      </c>
      <c r="K182" s="61" t="n">
        <f aca="false">INT((A182-1)/12)+1</f>
        <v>15</v>
      </c>
    </row>
    <row r="183" customFormat="false" ht="15" hidden="false" customHeight="false" outlineLevel="0" collapsed="false">
      <c r="A183" s="61" t="n">
        <v>177</v>
      </c>
      <c r="B183" s="62" t="n">
        <f aca="false">IF(C183&gt;0.005,EDATE('Loan Details'!$C$8,A183-1),"")</f>
        <v>51687</v>
      </c>
      <c r="C183" s="63" t="n">
        <f aca="false">H182</f>
        <v>1781250.28</v>
      </c>
      <c r="D183" s="64" t="n">
        <f aca="false">IF(C183&gt;0.005,MIN('Loan Details'!$C$18,ROUND(C183*(1+'Loan Details'!$C$17),2)),0)</f>
        <v>34713</v>
      </c>
      <c r="E183" s="63" t="n">
        <f aca="false">IF(C183&gt;0.005,ROUND(C183*'Loan Details'!$C$17,2),0)</f>
        <v>12617.19</v>
      </c>
      <c r="F183" s="63" t="n">
        <f aca="false">D183-E183</f>
        <v>22095.81</v>
      </c>
      <c r="G183" s="63" t="n">
        <v>0</v>
      </c>
      <c r="H183" s="63" t="n">
        <f aca="false">MAX(0,ROUND(C183-F183-G183,2))</f>
        <v>1759154.47</v>
      </c>
      <c r="I183" s="66" t="n">
        <f aca="false">SUM($E$7:E183)</f>
        <v>3903355.47</v>
      </c>
      <c r="J183" s="67" t="n">
        <f aca="false">1-H183/'Loan Details'!$C$5</f>
        <v>0.5602113825</v>
      </c>
      <c r="K183" s="61" t="n">
        <f aca="false">INT((A183-1)/12)+1</f>
        <v>15</v>
      </c>
    </row>
    <row r="184" customFormat="false" ht="15" hidden="false" customHeight="false" outlineLevel="0" collapsed="false">
      <c r="A184" s="61" t="n">
        <v>178</v>
      </c>
      <c r="B184" s="62" t="n">
        <f aca="false">IF(C184&gt;0.005,EDATE('Loan Details'!$C$8,A184-1),"")</f>
        <v>51718</v>
      </c>
      <c r="C184" s="63" t="n">
        <f aca="false">H183</f>
        <v>1759154.47</v>
      </c>
      <c r="D184" s="64" t="n">
        <f aca="false">IF(C184&gt;0.005,MIN('Loan Details'!$C$18,ROUND(C184*(1+'Loan Details'!$C$17),2)),0)</f>
        <v>34713</v>
      </c>
      <c r="E184" s="63" t="n">
        <f aca="false">IF(C184&gt;0.005,ROUND(C184*'Loan Details'!$C$17,2),0)</f>
        <v>12460.68</v>
      </c>
      <c r="F184" s="63" t="n">
        <f aca="false">D184-E184</f>
        <v>22252.32</v>
      </c>
      <c r="G184" s="63" t="n">
        <v>0</v>
      </c>
      <c r="H184" s="63" t="n">
        <f aca="false">MAX(0,ROUND(C184-F184-G184,2))</f>
        <v>1736902.15</v>
      </c>
      <c r="I184" s="66" t="n">
        <f aca="false">SUM($E$7:E184)</f>
        <v>3915816.15</v>
      </c>
      <c r="J184" s="67" t="n">
        <f aca="false">1-H184/'Loan Details'!$C$5</f>
        <v>0.5657744625</v>
      </c>
      <c r="K184" s="61" t="n">
        <f aca="false">INT((A184-1)/12)+1</f>
        <v>15</v>
      </c>
    </row>
    <row r="185" customFormat="false" ht="15" hidden="false" customHeight="false" outlineLevel="0" collapsed="false">
      <c r="A185" s="61" t="n">
        <v>179</v>
      </c>
      <c r="B185" s="62" t="n">
        <f aca="false">IF(C185&gt;0.005,EDATE('Loan Details'!$C$8,A185-1),"")</f>
        <v>51749</v>
      </c>
      <c r="C185" s="63" t="n">
        <f aca="false">H184</f>
        <v>1736902.15</v>
      </c>
      <c r="D185" s="64" t="n">
        <f aca="false">IF(C185&gt;0.005,MIN('Loan Details'!$C$18,ROUND(C185*(1+'Loan Details'!$C$17),2)),0)</f>
        <v>34713</v>
      </c>
      <c r="E185" s="63" t="n">
        <f aca="false">IF(C185&gt;0.005,ROUND(C185*'Loan Details'!$C$17,2),0)</f>
        <v>12303.06</v>
      </c>
      <c r="F185" s="63" t="n">
        <f aca="false">D185-E185</f>
        <v>22409.94</v>
      </c>
      <c r="G185" s="63" t="n">
        <v>0</v>
      </c>
      <c r="H185" s="63" t="n">
        <f aca="false">MAX(0,ROUND(C185-F185-G185,2))</f>
        <v>1714492.21</v>
      </c>
      <c r="I185" s="66" t="n">
        <f aca="false">SUM($E$7:E185)</f>
        <v>3928119.21</v>
      </c>
      <c r="J185" s="67" t="n">
        <f aca="false">1-H185/'Loan Details'!$C$5</f>
        <v>0.5713769475</v>
      </c>
      <c r="K185" s="61" t="n">
        <f aca="false">INT((A185-1)/12)+1</f>
        <v>15</v>
      </c>
    </row>
    <row r="186" customFormat="false" ht="15" hidden="false" customHeight="false" outlineLevel="0" collapsed="false">
      <c r="A186" s="61" t="n">
        <v>180</v>
      </c>
      <c r="B186" s="62" t="n">
        <f aca="false">IF(C186&gt;0.005,EDATE('Loan Details'!$C$8,A186-1),"")</f>
        <v>51779</v>
      </c>
      <c r="C186" s="63" t="n">
        <f aca="false">H185</f>
        <v>1714492.21</v>
      </c>
      <c r="D186" s="64" t="n">
        <f aca="false">IF(C186&gt;0.005,MIN('Loan Details'!$C$18,ROUND(C186*(1+'Loan Details'!$C$17),2)),0)</f>
        <v>34713</v>
      </c>
      <c r="E186" s="63" t="n">
        <f aca="false">IF(C186&gt;0.005,ROUND(C186*'Loan Details'!$C$17,2),0)</f>
        <v>12144.32</v>
      </c>
      <c r="F186" s="63" t="n">
        <f aca="false">D186-E186</f>
        <v>22568.68</v>
      </c>
      <c r="G186" s="63" t="n">
        <v>0</v>
      </c>
      <c r="H186" s="63" t="n">
        <f aca="false">MAX(0,ROUND(C186-F186-G186,2))</f>
        <v>1691923.53</v>
      </c>
      <c r="I186" s="66" t="n">
        <f aca="false">SUM($E$7:E186)</f>
        <v>3940263.53</v>
      </c>
      <c r="J186" s="67" t="n">
        <f aca="false">1-H186/'Loan Details'!$C$5</f>
        <v>0.5770191175</v>
      </c>
      <c r="K186" s="61" t="n">
        <f aca="false">INT((A186-1)/12)+1</f>
        <v>15</v>
      </c>
    </row>
    <row r="187" customFormat="false" ht="15" hidden="false" customHeight="false" outlineLevel="0" collapsed="false">
      <c r="A187" s="61" t="n">
        <v>181</v>
      </c>
      <c r="B187" s="62" t="n">
        <f aca="false">IF(C187&gt;0.005,EDATE('Loan Details'!$C$8,A187-1),"")</f>
        <v>51810</v>
      </c>
      <c r="C187" s="63" t="n">
        <f aca="false">H186</f>
        <v>1691923.53</v>
      </c>
      <c r="D187" s="64" t="n">
        <f aca="false">IF(C187&gt;0.005,MIN('Loan Details'!$C$18,ROUND(C187*(1+'Loan Details'!$C$17),2)),0)</f>
        <v>34713</v>
      </c>
      <c r="E187" s="63" t="n">
        <f aca="false">IF(C187&gt;0.005,ROUND(C187*'Loan Details'!$C$17,2),0)</f>
        <v>11984.46</v>
      </c>
      <c r="F187" s="63" t="n">
        <f aca="false">D187-E187</f>
        <v>22728.54</v>
      </c>
      <c r="G187" s="63" t="n">
        <v>0</v>
      </c>
      <c r="H187" s="63" t="n">
        <f aca="false">MAX(0,ROUND(C187-F187-G187,2))</f>
        <v>1669194.99</v>
      </c>
      <c r="I187" s="66" t="n">
        <f aca="false">SUM($E$7:E187)</f>
        <v>3952247.99</v>
      </c>
      <c r="J187" s="67" t="n">
        <f aca="false">1-H187/'Loan Details'!$C$5</f>
        <v>0.5827012525</v>
      </c>
      <c r="K187" s="61" t="n">
        <f aca="false">INT((A187-1)/12)+1</f>
        <v>16</v>
      </c>
    </row>
    <row r="188" customFormat="false" ht="15" hidden="false" customHeight="false" outlineLevel="0" collapsed="false">
      <c r="A188" s="61" t="n">
        <v>182</v>
      </c>
      <c r="B188" s="62" t="n">
        <f aca="false">IF(C188&gt;0.005,EDATE('Loan Details'!$C$8,A188-1),"")</f>
        <v>51840</v>
      </c>
      <c r="C188" s="63" t="n">
        <f aca="false">H187</f>
        <v>1669194.99</v>
      </c>
      <c r="D188" s="64" t="n">
        <f aca="false">IF(C188&gt;0.005,MIN('Loan Details'!$C$18,ROUND(C188*(1+'Loan Details'!$C$17),2)),0)</f>
        <v>34713</v>
      </c>
      <c r="E188" s="63" t="n">
        <f aca="false">IF(C188&gt;0.005,ROUND(C188*'Loan Details'!$C$17,2),0)</f>
        <v>11823.46</v>
      </c>
      <c r="F188" s="63" t="n">
        <f aca="false">D188-E188</f>
        <v>22889.54</v>
      </c>
      <c r="G188" s="63" t="n">
        <v>0</v>
      </c>
      <c r="H188" s="63" t="n">
        <f aca="false">MAX(0,ROUND(C188-F188-G188,2))</f>
        <v>1646305.45</v>
      </c>
      <c r="I188" s="66" t="n">
        <f aca="false">SUM($E$7:E188)</f>
        <v>3964071.45</v>
      </c>
      <c r="J188" s="67" t="n">
        <f aca="false">1-H188/'Loan Details'!$C$5</f>
        <v>0.5884236375</v>
      </c>
      <c r="K188" s="61" t="n">
        <f aca="false">INT((A188-1)/12)+1</f>
        <v>16</v>
      </c>
    </row>
    <row r="189" customFormat="false" ht="15" hidden="false" customHeight="false" outlineLevel="0" collapsed="false">
      <c r="A189" s="61" t="n">
        <v>183</v>
      </c>
      <c r="B189" s="62" t="n">
        <f aca="false">IF(C189&gt;0.005,EDATE('Loan Details'!$C$8,A189-1),"")</f>
        <v>51871</v>
      </c>
      <c r="C189" s="63" t="n">
        <f aca="false">H188</f>
        <v>1646305.45</v>
      </c>
      <c r="D189" s="64" t="n">
        <f aca="false">IF(C189&gt;0.005,MIN('Loan Details'!$C$18,ROUND(C189*(1+'Loan Details'!$C$17),2)),0)</f>
        <v>34713</v>
      </c>
      <c r="E189" s="63" t="n">
        <f aca="false">IF(C189&gt;0.005,ROUND(C189*'Loan Details'!$C$17,2),0)</f>
        <v>11661.33</v>
      </c>
      <c r="F189" s="63" t="n">
        <f aca="false">D189-E189</f>
        <v>23051.67</v>
      </c>
      <c r="G189" s="63" t="n">
        <v>0</v>
      </c>
      <c r="H189" s="63" t="n">
        <f aca="false">MAX(0,ROUND(C189-F189-G189,2))</f>
        <v>1623253.78</v>
      </c>
      <c r="I189" s="66" t="n">
        <f aca="false">SUM($E$7:E189)</f>
        <v>3975732.78</v>
      </c>
      <c r="J189" s="67" t="n">
        <f aca="false">1-H189/'Loan Details'!$C$5</f>
        <v>0.594186555</v>
      </c>
      <c r="K189" s="61" t="n">
        <f aca="false">INT((A189-1)/12)+1</f>
        <v>16</v>
      </c>
    </row>
    <row r="190" customFormat="false" ht="15" hidden="false" customHeight="false" outlineLevel="0" collapsed="false">
      <c r="A190" s="61" t="n">
        <v>184</v>
      </c>
      <c r="B190" s="62" t="n">
        <f aca="false">IF(C190&gt;0.005,EDATE('Loan Details'!$C$8,A190-1),"")</f>
        <v>51902</v>
      </c>
      <c r="C190" s="63" t="n">
        <f aca="false">H189</f>
        <v>1623253.78</v>
      </c>
      <c r="D190" s="64" t="n">
        <f aca="false">IF(C190&gt;0.005,MIN('Loan Details'!$C$18,ROUND(C190*(1+'Loan Details'!$C$17),2)),0)</f>
        <v>34713</v>
      </c>
      <c r="E190" s="63" t="n">
        <f aca="false">IF(C190&gt;0.005,ROUND(C190*'Loan Details'!$C$17,2),0)</f>
        <v>11498.05</v>
      </c>
      <c r="F190" s="63" t="n">
        <f aca="false">D190-E190</f>
        <v>23214.95</v>
      </c>
      <c r="G190" s="63" t="n">
        <v>0</v>
      </c>
      <c r="H190" s="63" t="n">
        <f aca="false">MAX(0,ROUND(C190-F190-G190,2))</f>
        <v>1600038.83</v>
      </c>
      <c r="I190" s="66" t="n">
        <f aca="false">SUM($E$7:E190)</f>
        <v>3987230.83</v>
      </c>
      <c r="J190" s="67" t="n">
        <f aca="false">1-H190/'Loan Details'!$C$5</f>
        <v>0.5999902925</v>
      </c>
      <c r="K190" s="61" t="n">
        <f aca="false">INT((A190-1)/12)+1</f>
        <v>16</v>
      </c>
    </row>
    <row r="191" customFormat="false" ht="15" hidden="false" customHeight="false" outlineLevel="0" collapsed="false">
      <c r="A191" s="61" t="n">
        <v>185</v>
      </c>
      <c r="B191" s="62" t="n">
        <f aca="false">IF(C191&gt;0.005,EDATE('Loan Details'!$C$8,A191-1),"")</f>
        <v>51930</v>
      </c>
      <c r="C191" s="63" t="n">
        <f aca="false">H190</f>
        <v>1600038.83</v>
      </c>
      <c r="D191" s="64" t="n">
        <f aca="false">IF(C191&gt;0.005,MIN('Loan Details'!$C$18,ROUND(C191*(1+'Loan Details'!$C$17),2)),0)</f>
        <v>34713</v>
      </c>
      <c r="E191" s="63" t="n">
        <f aca="false">IF(C191&gt;0.005,ROUND(C191*'Loan Details'!$C$17,2),0)</f>
        <v>11333.61</v>
      </c>
      <c r="F191" s="63" t="n">
        <f aca="false">D191-E191</f>
        <v>23379.39</v>
      </c>
      <c r="G191" s="63" t="n">
        <v>0</v>
      </c>
      <c r="H191" s="63" t="n">
        <f aca="false">MAX(0,ROUND(C191-F191-G191,2))</f>
        <v>1576659.44</v>
      </c>
      <c r="I191" s="66" t="n">
        <f aca="false">SUM($E$7:E191)</f>
        <v>3998564.44</v>
      </c>
      <c r="J191" s="67" t="n">
        <f aca="false">1-H191/'Loan Details'!$C$5</f>
        <v>0.60583514</v>
      </c>
      <c r="K191" s="61" t="n">
        <f aca="false">INT((A191-1)/12)+1</f>
        <v>16</v>
      </c>
    </row>
    <row r="192" customFormat="false" ht="15" hidden="false" customHeight="false" outlineLevel="0" collapsed="false">
      <c r="A192" s="61" t="n">
        <v>186</v>
      </c>
      <c r="B192" s="62" t="n">
        <f aca="false">IF(C192&gt;0.005,EDATE('Loan Details'!$C$8,A192-1),"")</f>
        <v>51961</v>
      </c>
      <c r="C192" s="63" t="n">
        <f aca="false">H191</f>
        <v>1576659.44</v>
      </c>
      <c r="D192" s="64" t="n">
        <f aca="false">IF(C192&gt;0.005,MIN('Loan Details'!$C$18,ROUND(C192*(1+'Loan Details'!$C$17),2)),0)</f>
        <v>34713</v>
      </c>
      <c r="E192" s="63" t="n">
        <f aca="false">IF(C192&gt;0.005,ROUND(C192*'Loan Details'!$C$17,2),0)</f>
        <v>11168</v>
      </c>
      <c r="F192" s="63" t="n">
        <f aca="false">D192-E192</f>
        <v>23545</v>
      </c>
      <c r="G192" s="63" t="n">
        <v>0</v>
      </c>
      <c r="H192" s="63" t="n">
        <f aca="false">MAX(0,ROUND(C192-F192-G192,2))</f>
        <v>1553114.44</v>
      </c>
      <c r="I192" s="66" t="n">
        <f aca="false">SUM($E$7:E192)</f>
        <v>4009732.44</v>
      </c>
      <c r="J192" s="67" t="n">
        <f aca="false">1-H192/'Loan Details'!$C$5</f>
        <v>0.61172139</v>
      </c>
      <c r="K192" s="61" t="n">
        <f aca="false">INT((A192-1)/12)+1</f>
        <v>16</v>
      </c>
    </row>
    <row r="193" customFormat="false" ht="15" hidden="false" customHeight="false" outlineLevel="0" collapsed="false">
      <c r="A193" s="61" t="n">
        <v>187</v>
      </c>
      <c r="B193" s="62" t="n">
        <f aca="false">IF(C193&gt;0.005,EDATE('Loan Details'!$C$8,A193-1),"")</f>
        <v>51991</v>
      </c>
      <c r="C193" s="63" t="n">
        <f aca="false">H192</f>
        <v>1553114.44</v>
      </c>
      <c r="D193" s="64" t="n">
        <f aca="false">IF(C193&gt;0.005,MIN('Loan Details'!$C$18,ROUND(C193*(1+'Loan Details'!$C$17),2)),0)</f>
        <v>34713</v>
      </c>
      <c r="E193" s="63" t="n">
        <f aca="false">IF(C193&gt;0.005,ROUND(C193*'Loan Details'!$C$17,2),0)</f>
        <v>11001.23</v>
      </c>
      <c r="F193" s="63" t="n">
        <f aca="false">D193-E193</f>
        <v>23711.77</v>
      </c>
      <c r="G193" s="63" t="n">
        <v>0</v>
      </c>
      <c r="H193" s="63" t="n">
        <f aca="false">MAX(0,ROUND(C193-F193-G193,2))</f>
        <v>1529402.67</v>
      </c>
      <c r="I193" s="66" t="n">
        <f aca="false">SUM($E$7:E193)</f>
        <v>4020733.67</v>
      </c>
      <c r="J193" s="67" t="n">
        <f aca="false">1-H193/'Loan Details'!$C$5</f>
        <v>0.6176493325</v>
      </c>
      <c r="K193" s="61" t="n">
        <f aca="false">INT((A193-1)/12)+1</f>
        <v>16</v>
      </c>
    </row>
    <row r="194" customFormat="false" ht="15" hidden="false" customHeight="false" outlineLevel="0" collapsed="false">
      <c r="A194" s="61" t="n">
        <v>188</v>
      </c>
      <c r="B194" s="62" t="n">
        <f aca="false">IF(C194&gt;0.005,EDATE('Loan Details'!$C$8,A194-1),"")</f>
        <v>52022</v>
      </c>
      <c r="C194" s="63" t="n">
        <f aca="false">H193</f>
        <v>1529402.67</v>
      </c>
      <c r="D194" s="64" t="n">
        <f aca="false">IF(C194&gt;0.005,MIN('Loan Details'!$C$18,ROUND(C194*(1+'Loan Details'!$C$17),2)),0)</f>
        <v>34713</v>
      </c>
      <c r="E194" s="63" t="n">
        <f aca="false">IF(C194&gt;0.005,ROUND(C194*'Loan Details'!$C$17,2),0)</f>
        <v>10833.27</v>
      </c>
      <c r="F194" s="63" t="n">
        <f aca="false">D194-E194</f>
        <v>23879.73</v>
      </c>
      <c r="G194" s="63" t="n">
        <v>0</v>
      </c>
      <c r="H194" s="63" t="n">
        <f aca="false">MAX(0,ROUND(C194-F194-G194,2))</f>
        <v>1505522.94</v>
      </c>
      <c r="I194" s="66" t="n">
        <f aca="false">SUM($E$7:E194)</f>
        <v>4031566.94</v>
      </c>
      <c r="J194" s="67" t="n">
        <f aca="false">1-H194/'Loan Details'!$C$5</f>
        <v>0.623619265</v>
      </c>
      <c r="K194" s="61" t="n">
        <f aca="false">INT((A194-1)/12)+1</f>
        <v>16</v>
      </c>
    </row>
    <row r="195" customFormat="false" ht="15" hidden="false" customHeight="false" outlineLevel="0" collapsed="false">
      <c r="A195" s="61" t="n">
        <v>189</v>
      </c>
      <c r="B195" s="62" t="n">
        <f aca="false">IF(C195&gt;0.005,EDATE('Loan Details'!$C$8,A195-1),"")</f>
        <v>52052</v>
      </c>
      <c r="C195" s="63" t="n">
        <f aca="false">H194</f>
        <v>1505522.94</v>
      </c>
      <c r="D195" s="64" t="n">
        <f aca="false">IF(C195&gt;0.005,MIN('Loan Details'!$C$18,ROUND(C195*(1+'Loan Details'!$C$17),2)),0)</f>
        <v>34713</v>
      </c>
      <c r="E195" s="63" t="n">
        <f aca="false">IF(C195&gt;0.005,ROUND(C195*'Loan Details'!$C$17,2),0)</f>
        <v>10664.12</v>
      </c>
      <c r="F195" s="63" t="n">
        <f aca="false">D195-E195</f>
        <v>24048.88</v>
      </c>
      <c r="G195" s="63" t="n">
        <v>0</v>
      </c>
      <c r="H195" s="63" t="n">
        <f aca="false">MAX(0,ROUND(C195-F195-G195,2))</f>
        <v>1481474.06</v>
      </c>
      <c r="I195" s="66" t="n">
        <f aca="false">SUM($E$7:E195)</f>
        <v>4042231.06</v>
      </c>
      <c r="J195" s="67" t="n">
        <f aca="false">1-H195/'Loan Details'!$C$5</f>
        <v>0.629631485</v>
      </c>
      <c r="K195" s="61" t="n">
        <f aca="false">INT((A195-1)/12)+1</f>
        <v>16</v>
      </c>
    </row>
    <row r="196" customFormat="false" ht="15" hidden="false" customHeight="false" outlineLevel="0" collapsed="false">
      <c r="A196" s="61" t="n">
        <v>190</v>
      </c>
      <c r="B196" s="62" t="n">
        <f aca="false">IF(C196&gt;0.005,EDATE('Loan Details'!$C$8,A196-1),"")</f>
        <v>52083</v>
      </c>
      <c r="C196" s="63" t="n">
        <f aca="false">H195</f>
        <v>1481474.06</v>
      </c>
      <c r="D196" s="64" t="n">
        <f aca="false">IF(C196&gt;0.005,MIN('Loan Details'!$C$18,ROUND(C196*(1+'Loan Details'!$C$17),2)),0)</f>
        <v>34713</v>
      </c>
      <c r="E196" s="63" t="n">
        <f aca="false">IF(C196&gt;0.005,ROUND(C196*'Loan Details'!$C$17,2),0)</f>
        <v>10493.77</v>
      </c>
      <c r="F196" s="63" t="n">
        <f aca="false">D196-E196</f>
        <v>24219.23</v>
      </c>
      <c r="G196" s="63" t="n">
        <v>0</v>
      </c>
      <c r="H196" s="63" t="n">
        <f aca="false">MAX(0,ROUND(C196-F196-G196,2))</f>
        <v>1457254.83</v>
      </c>
      <c r="I196" s="66" t="n">
        <f aca="false">SUM($E$7:E196)</f>
        <v>4052724.83</v>
      </c>
      <c r="J196" s="67" t="n">
        <f aca="false">1-H196/'Loan Details'!$C$5</f>
        <v>0.6356862925</v>
      </c>
      <c r="K196" s="61" t="n">
        <f aca="false">INT((A196-1)/12)+1</f>
        <v>16</v>
      </c>
    </row>
    <row r="197" customFormat="false" ht="15" hidden="false" customHeight="false" outlineLevel="0" collapsed="false">
      <c r="A197" s="61" t="n">
        <v>191</v>
      </c>
      <c r="B197" s="62" t="n">
        <f aca="false">IF(C197&gt;0.005,EDATE('Loan Details'!$C$8,A197-1),"")</f>
        <v>52114</v>
      </c>
      <c r="C197" s="63" t="n">
        <f aca="false">H196</f>
        <v>1457254.83</v>
      </c>
      <c r="D197" s="64" t="n">
        <f aca="false">IF(C197&gt;0.005,MIN('Loan Details'!$C$18,ROUND(C197*(1+'Loan Details'!$C$17),2)),0)</f>
        <v>34713</v>
      </c>
      <c r="E197" s="63" t="n">
        <f aca="false">IF(C197&gt;0.005,ROUND(C197*'Loan Details'!$C$17,2),0)</f>
        <v>10322.22</v>
      </c>
      <c r="F197" s="63" t="n">
        <f aca="false">D197-E197</f>
        <v>24390.78</v>
      </c>
      <c r="G197" s="63" t="n">
        <v>0</v>
      </c>
      <c r="H197" s="63" t="n">
        <f aca="false">MAX(0,ROUND(C197-F197-G197,2))</f>
        <v>1432864.05</v>
      </c>
      <c r="I197" s="66" t="n">
        <f aca="false">SUM($E$7:E197)</f>
        <v>4063047.05</v>
      </c>
      <c r="J197" s="67" t="n">
        <f aca="false">1-H197/'Loan Details'!$C$5</f>
        <v>0.6417839875</v>
      </c>
      <c r="K197" s="61" t="n">
        <f aca="false">INT((A197-1)/12)+1</f>
        <v>16</v>
      </c>
    </row>
    <row r="198" customFormat="false" ht="15" hidden="false" customHeight="false" outlineLevel="0" collapsed="false">
      <c r="A198" s="61" t="n">
        <v>192</v>
      </c>
      <c r="B198" s="62" t="n">
        <f aca="false">IF(C198&gt;0.005,EDATE('Loan Details'!$C$8,A198-1),"")</f>
        <v>52144</v>
      </c>
      <c r="C198" s="63" t="n">
        <f aca="false">H197</f>
        <v>1432864.05</v>
      </c>
      <c r="D198" s="64" t="n">
        <f aca="false">IF(C198&gt;0.005,MIN('Loan Details'!$C$18,ROUND(C198*(1+'Loan Details'!$C$17),2)),0)</f>
        <v>34713</v>
      </c>
      <c r="E198" s="63" t="n">
        <f aca="false">IF(C198&gt;0.005,ROUND(C198*'Loan Details'!$C$17,2),0)</f>
        <v>10149.45</v>
      </c>
      <c r="F198" s="63" t="n">
        <f aca="false">D198-E198</f>
        <v>24563.55</v>
      </c>
      <c r="G198" s="63" t="n">
        <v>0</v>
      </c>
      <c r="H198" s="63" t="n">
        <f aca="false">MAX(0,ROUND(C198-F198-G198,2))</f>
        <v>1408300.5</v>
      </c>
      <c r="I198" s="66" t="n">
        <f aca="false">SUM($E$7:E198)</f>
        <v>4073196.5</v>
      </c>
      <c r="J198" s="67" t="n">
        <f aca="false">1-H198/'Loan Details'!$C$5</f>
        <v>0.647924875</v>
      </c>
      <c r="K198" s="61" t="n">
        <f aca="false">INT((A198-1)/12)+1</f>
        <v>16</v>
      </c>
    </row>
    <row r="199" customFormat="false" ht="15" hidden="false" customHeight="false" outlineLevel="0" collapsed="false">
      <c r="A199" s="61" t="n">
        <v>193</v>
      </c>
      <c r="B199" s="62" t="n">
        <f aca="false">IF(C199&gt;0.005,EDATE('Loan Details'!$C$8,A199-1),"")</f>
        <v>52175</v>
      </c>
      <c r="C199" s="63" t="n">
        <f aca="false">H198</f>
        <v>1408300.5</v>
      </c>
      <c r="D199" s="64" t="n">
        <f aca="false">IF(C199&gt;0.005,MIN('Loan Details'!$C$18,ROUND(C199*(1+'Loan Details'!$C$17),2)),0)</f>
        <v>34713</v>
      </c>
      <c r="E199" s="63" t="n">
        <f aca="false">IF(C199&gt;0.005,ROUND(C199*'Loan Details'!$C$17,2),0)</f>
        <v>9975.46</v>
      </c>
      <c r="F199" s="63" t="n">
        <f aca="false">D199-E199</f>
        <v>24737.54</v>
      </c>
      <c r="G199" s="63" t="n">
        <v>0</v>
      </c>
      <c r="H199" s="63" t="n">
        <f aca="false">MAX(0,ROUND(C199-F199-G199,2))</f>
        <v>1383562.96</v>
      </c>
      <c r="I199" s="66" t="n">
        <f aca="false">SUM($E$7:E199)</f>
        <v>4083171.96</v>
      </c>
      <c r="J199" s="67" t="n">
        <f aca="false">1-H199/'Loan Details'!$C$5</f>
        <v>0.65410926</v>
      </c>
      <c r="K199" s="61" t="n">
        <f aca="false">INT((A199-1)/12)+1</f>
        <v>17</v>
      </c>
    </row>
    <row r="200" customFormat="false" ht="15" hidden="false" customHeight="false" outlineLevel="0" collapsed="false">
      <c r="A200" s="61" t="n">
        <v>194</v>
      </c>
      <c r="B200" s="62" t="n">
        <f aca="false">IF(C200&gt;0.005,EDATE('Loan Details'!$C$8,A200-1),"")</f>
        <v>52205</v>
      </c>
      <c r="C200" s="63" t="n">
        <f aca="false">H199</f>
        <v>1383562.96</v>
      </c>
      <c r="D200" s="64" t="n">
        <f aca="false">IF(C200&gt;0.005,MIN('Loan Details'!$C$18,ROUND(C200*(1+'Loan Details'!$C$17),2)),0)</f>
        <v>34713</v>
      </c>
      <c r="E200" s="63" t="n">
        <f aca="false">IF(C200&gt;0.005,ROUND(C200*'Loan Details'!$C$17,2),0)</f>
        <v>9800.24</v>
      </c>
      <c r="F200" s="63" t="n">
        <f aca="false">D200-E200</f>
        <v>24912.76</v>
      </c>
      <c r="G200" s="63" t="n">
        <v>0</v>
      </c>
      <c r="H200" s="63" t="n">
        <f aca="false">MAX(0,ROUND(C200-F200-G200,2))</f>
        <v>1358650.2</v>
      </c>
      <c r="I200" s="66" t="n">
        <f aca="false">SUM($E$7:E200)</f>
        <v>4092972.2</v>
      </c>
      <c r="J200" s="67" t="n">
        <f aca="false">1-H200/'Loan Details'!$C$5</f>
        <v>0.66033745</v>
      </c>
      <c r="K200" s="61" t="n">
        <f aca="false">INT((A200-1)/12)+1</f>
        <v>17</v>
      </c>
    </row>
    <row r="201" customFormat="false" ht="15" hidden="false" customHeight="false" outlineLevel="0" collapsed="false">
      <c r="A201" s="61" t="n">
        <v>195</v>
      </c>
      <c r="B201" s="62" t="n">
        <f aca="false">IF(C201&gt;0.005,EDATE('Loan Details'!$C$8,A201-1),"")</f>
        <v>52236</v>
      </c>
      <c r="C201" s="63" t="n">
        <f aca="false">H200</f>
        <v>1358650.2</v>
      </c>
      <c r="D201" s="64" t="n">
        <f aca="false">IF(C201&gt;0.005,MIN('Loan Details'!$C$18,ROUND(C201*(1+'Loan Details'!$C$17),2)),0)</f>
        <v>34713</v>
      </c>
      <c r="E201" s="63" t="n">
        <f aca="false">IF(C201&gt;0.005,ROUND(C201*'Loan Details'!$C$17,2),0)</f>
        <v>9623.77</v>
      </c>
      <c r="F201" s="63" t="n">
        <f aca="false">D201-E201</f>
        <v>25089.23</v>
      </c>
      <c r="G201" s="63" t="n">
        <v>0</v>
      </c>
      <c r="H201" s="63" t="n">
        <f aca="false">MAX(0,ROUND(C201-F201-G201,2))</f>
        <v>1333560.97</v>
      </c>
      <c r="I201" s="66" t="n">
        <f aca="false">SUM($E$7:E201)</f>
        <v>4102595.97</v>
      </c>
      <c r="J201" s="67" t="n">
        <f aca="false">1-H201/'Loan Details'!$C$5</f>
        <v>0.6666097575</v>
      </c>
      <c r="K201" s="61" t="n">
        <f aca="false">INT((A201-1)/12)+1</f>
        <v>17</v>
      </c>
    </row>
    <row r="202" customFormat="false" ht="15" hidden="false" customHeight="false" outlineLevel="0" collapsed="false">
      <c r="A202" s="61" t="n">
        <v>196</v>
      </c>
      <c r="B202" s="62" t="n">
        <f aca="false">IF(C202&gt;0.005,EDATE('Loan Details'!$C$8,A202-1),"")</f>
        <v>52267</v>
      </c>
      <c r="C202" s="63" t="n">
        <f aca="false">H201</f>
        <v>1333560.97</v>
      </c>
      <c r="D202" s="64" t="n">
        <f aca="false">IF(C202&gt;0.005,MIN('Loan Details'!$C$18,ROUND(C202*(1+'Loan Details'!$C$17),2)),0)</f>
        <v>34713</v>
      </c>
      <c r="E202" s="63" t="n">
        <f aca="false">IF(C202&gt;0.005,ROUND(C202*'Loan Details'!$C$17,2),0)</f>
        <v>9446.06</v>
      </c>
      <c r="F202" s="63" t="n">
        <f aca="false">D202-E202</f>
        <v>25266.94</v>
      </c>
      <c r="G202" s="63" t="n">
        <v>0</v>
      </c>
      <c r="H202" s="63" t="n">
        <f aca="false">MAX(0,ROUND(C202-F202-G202,2))</f>
        <v>1308294.03</v>
      </c>
      <c r="I202" s="66" t="n">
        <f aca="false">SUM($E$7:E202)</f>
        <v>4112042.03</v>
      </c>
      <c r="J202" s="67" t="n">
        <f aca="false">1-H202/'Loan Details'!$C$5</f>
        <v>0.6729264925</v>
      </c>
      <c r="K202" s="61" t="n">
        <f aca="false">INT((A202-1)/12)+1</f>
        <v>17</v>
      </c>
    </row>
    <row r="203" customFormat="false" ht="15" hidden="false" customHeight="false" outlineLevel="0" collapsed="false">
      <c r="A203" s="61" t="n">
        <v>197</v>
      </c>
      <c r="B203" s="62" t="n">
        <f aca="false">IF(C203&gt;0.005,EDATE('Loan Details'!$C$8,A203-1),"")</f>
        <v>52295</v>
      </c>
      <c r="C203" s="63" t="n">
        <f aca="false">H202</f>
        <v>1308294.03</v>
      </c>
      <c r="D203" s="64" t="n">
        <f aca="false">IF(C203&gt;0.005,MIN('Loan Details'!$C$18,ROUND(C203*(1+'Loan Details'!$C$17),2)),0)</f>
        <v>34713</v>
      </c>
      <c r="E203" s="63" t="n">
        <f aca="false">IF(C203&gt;0.005,ROUND(C203*'Loan Details'!$C$17,2),0)</f>
        <v>9267.08</v>
      </c>
      <c r="F203" s="63" t="n">
        <f aca="false">D203-E203</f>
        <v>25445.92</v>
      </c>
      <c r="G203" s="63" t="n">
        <v>0</v>
      </c>
      <c r="H203" s="63" t="n">
        <f aca="false">MAX(0,ROUND(C203-F203-G203,2))</f>
        <v>1282848.11</v>
      </c>
      <c r="I203" s="66" t="n">
        <f aca="false">SUM($E$7:E203)</f>
        <v>4121309.11</v>
      </c>
      <c r="J203" s="67" t="n">
        <f aca="false">1-H203/'Loan Details'!$C$5</f>
        <v>0.6792879725</v>
      </c>
      <c r="K203" s="61" t="n">
        <f aca="false">INT((A203-1)/12)+1</f>
        <v>17</v>
      </c>
    </row>
    <row r="204" customFormat="false" ht="15" hidden="false" customHeight="false" outlineLevel="0" collapsed="false">
      <c r="A204" s="61" t="n">
        <v>198</v>
      </c>
      <c r="B204" s="62" t="n">
        <f aca="false">IF(C204&gt;0.005,EDATE('Loan Details'!$C$8,A204-1),"")</f>
        <v>52326</v>
      </c>
      <c r="C204" s="63" t="n">
        <f aca="false">H203</f>
        <v>1282848.11</v>
      </c>
      <c r="D204" s="64" t="n">
        <f aca="false">IF(C204&gt;0.005,MIN('Loan Details'!$C$18,ROUND(C204*(1+'Loan Details'!$C$17),2)),0)</f>
        <v>34713</v>
      </c>
      <c r="E204" s="63" t="n">
        <f aca="false">IF(C204&gt;0.005,ROUND(C204*'Loan Details'!$C$17,2),0)</f>
        <v>9086.84</v>
      </c>
      <c r="F204" s="63" t="n">
        <f aca="false">D204-E204</f>
        <v>25626.16</v>
      </c>
      <c r="G204" s="63" t="n">
        <v>0</v>
      </c>
      <c r="H204" s="63" t="n">
        <f aca="false">MAX(0,ROUND(C204-F204-G204,2))</f>
        <v>1257221.95</v>
      </c>
      <c r="I204" s="66" t="n">
        <f aca="false">SUM($E$7:E204)</f>
        <v>4130395.95</v>
      </c>
      <c r="J204" s="67" t="n">
        <f aca="false">1-H204/'Loan Details'!$C$5</f>
        <v>0.6856945125</v>
      </c>
      <c r="K204" s="61" t="n">
        <f aca="false">INT((A204-1)/12)+1</f>
        <v>17</v>
      </c>
    </row>
    <row r="205" customFormat="false" ht="15" hidden="false" customHeight="false" outlineLevel="0" collapsed="false">
      <c r="A205" s="61" t="n">
        <v>199</v>
      </c>
      <c r="B205" s="62" t="n">
        <f aca="false">IF(C205&gt;0.005,EDATE('Loan Details'!$C$8,A205-1),"")</f>
        <v>52356</v>
      </c>
      <c r="C205" s="63" t="n">
        <f aca="false">H204</f>
        <v>1257221.95</v>
      </c>
      <c r="D205" s="64" t="n">
        <f aca="false">IF(C205&gt;0.005,MIN('Loan Details'!$C$18,ROUND(C205*(1+'Loan Details'!$C$17),2)),0)</f>
        <v>34713</v>
      </c>
      <c r="E205" s="63" t="n">
        <f aca="false">IF(C205&gt;0.005,ROUND(C205*'Loan Details'!$C$17,2),0)</f>
        <v>8905.32</v>
      </c>
      <c r="F205" s="63" t="n">
        <f aca="false">D205-E205</f>
        <v>25807.68</v>
      </c>
      <c r="G205" s="63" t="n">
        <v>0</v>
      </c>
      <c r="H205" s="63" t="n">
        <f aca="false">MAX(0,ROUND(C205-F205-G205,2))</f>
        <v>1231414.27</v>
      </c>
      <c r="I205" s="66" t="n">
        <f aca="false">SUM($E$7:E205)</f>
        <v>4139301.27</v>
      </c>
      <c r="J205" s="67" t="n">
        <f aca="false">1-H205/'Loan Details'!$C$5</f>
        <v>0.6921464325</v>
      </c>
      <c r="K205" s="61" t="n">
        <f aca="false">INT((A205-1)/12)+1</f>
        <v>17</v>
      </c>
    </row>
    <row r="206" customFormat="false" ht="15" hidden="false" customHeight="false" outlineLevel="0" collapsed="false">
      <c r="A206" s="61" t="n">
        <v>200</v>
      </c>
      <c r="B206" s="62" t="n">
        <f aca="false">IF(C206&gt;0.005,EDATE('Loan Details'!$C$8,A206-1),"")</f>
        <v>52387</v>
      </c>
      <c r="C206" s="63" t="n">
        <f aca="false">H205</f>
        <v>1231414.27</v>
      </c>
      <c r="D206" s="64" t="n">
        <f aca="false">IF(C206&gt;0.005,MIN('Loan Details'!$C$18,ROUND(C206*(1+'Loan Details'!$C$17),2)),0)</f>
        <v>34713</v>
      </c>
      <c r="E206" s="63" t="n">
        <f aca="false">IF(C206&gt;0.005,ROUND(C206*'Loan Details'!$C$17,2),0)</f>
        <v>8722.52</v>
      </c>
      <c r="F206" s="63" t="n">
        <f aca="false">D206-E206</f>
        <v>25990.48</v>
      </c>
      <c r="G206" s="63" t="n">
        <v>0</v>
      </c>
      <c r="H206" s="63" t="n">
        <f aca="false">MAX(0,ROUND(C206-F206-G206,2))</f>
        <v>1205423.79</v>
      </c>
      <c r="I206" s="66" t="n">
        <f aca="false">SUM($E$7:E206)</f>
        <v>4148023.79</v>
      </c>
      <c r="J206" s="67" t="n">
        <f aca="false">1-H206/'Loan Details'!$C$5</f>
        <v>0.6986440525</v>
      </c>
      <c r="K206" s="61" t="n">
        <f aca="false">INT((A206-1)/12)+1</f>
        <v>17</v>
      </c>
    </row>
    <row r="207" customFormat="false" ht="15" hidden="false" customHeight="false" outlineLevel="0" collapsed="false">
      <c r="A207" s="61" t="n">
        <v>201</v>
      </c>
      <c r="B207" s="62" t="n">
        <f aca="false">IF(C207&gt;0.005,EDATE('Loan Details'!$C$8,A207-1),"")</f>
        <v>52417</v>
      </c>
      <c r="C207" s="63" t="n">
        <f aca="false">H206</f>
        <v>1205423.79</v>
      </c>
      <c r="D207" s="64" t="n">
        <f aca="false">IF(C207&gt;0.005,MIN('Loan Details'!$C$18,ROUND(C207*(1+'Loan Details'!$C$17),2)),0)</f>
        <v>34713</v>
      </c>
      <c r="E207" s="63" t="n">
        <f aca="false">IF(C207&gt;0.005,ROUND(C207*'Loan Details'!$C$17,2),0)</f>
        <v>8538.42</v>
      </c>
      <c r="F207" s="63" t="n">
        <f aca="false">D207-E207</f>
        <v>26174.58</v>
      </c>
      <c r="G207" s="63" t="n">
        <v>0</v>
      </c>
      <c r="H207" s="63" t="n">
        <f aca="false">MAX(0,ROUND(C207-F207-G207,2))</f>
        <v>1179249.21</v>
      </c>
      <c r="I207" s="66" t="n">
        <f aca="false">SUM($E$7:E207)</f>
        <v>4156562.21</v>
      </c>
      <c r="J207" s="67" t="n">
        <f aca="false">1-H207/'Loan Details'!$C$5</f>
        <v>0.7051876975</v>
      </c>
      <c r="K207" s="61" t="n">
        <f aca="false">INT((A207-1)/12)+1</f>
        <v>17</v>
      </c>
    </row>
    <row r="208" customFormat="false" ht="15" hidden="false" customHeight="false" outlineLevel="0" collapsed="false">
      <c r="A208" s="61" t="n">
        <v>202</v>
      </c>
      <c r="B208" s="62" t="n">
        <f aca="false">IF(C208&gt;0.005,EDATE('Loan Details'!$C$8,A208-1),"")</f>
        <v>52448</v>
      </c>
      <c r="C208" s="63" t="n">
        <f aca="false">H207</f>
        <v>1179249.21</v>
      </c>
      <c r="D208" s="64" t="n">
        <f aca="false">IF(C208&gt;0.005,MIN('Loan Details'!$C$18,ROUND(C208*(1+'Loan Details'!$C$17),2)),0)</f>
        <v>34713</v>
      </c>
      <c r="E208" s="63" t="n">
        <f aca="false">IF(C208&gt;0.005,ROUND(C208*'Loan Details'!$C$17,2),0)</f>
        <v>8353.02</v>
      </c>
      <c r="F208" s="63" t="n">
        <f aca="false">D208-E208</f>
        <v>26359.98</v>
      </c>
      <c r="G208" s="63" t="n">
        <v>0</v>
      </c>
      <c r="H208" s="63" t="n">
        <f aca="false">MAX(0,ROUND(C208-F208-G208,2))</f>
        <v>1152889.23</v>
      </c>
      <c r="I208" s="66" t="n">
        <f aca="false">SUM($E$7:E208)</f>
        <v>4164915.23</v>
      </c>
      <c r="J208" s="67" t="n">
        <f aca="false">1-H208/'Loan Details'!$C$5</f>
        <v>0.7117776925</v>
      </c>
      <c r="K208" s="61" t="n">
        <f aca="false">INT((A208-1)/12)+1</f>
        <v>17</v>
      </c>
    </row>
    <row r="209" customFormat="false" ht="15" hidden="false" customHeight="false" outlineLevel="0" collapsed="false">
      <c r="A209" s="61" t="n">
        <v>203</v>
      </c>
      <c r="B209" s="62" t="n">
        <f aca="false">IF(C209&gt;0.005,EDATE('Loan Details'!$C$8,A209-1),"")</f>
        <v>52479</v>
      </c>
      <c r="C209" s="63" t="n">
        <f aca="false">H208</f>
        <v>1152889.23</v>
      </c>
      <c r="D209" s="64" t="n">
        <f aca="false">IF(C209&gt;0.005,MIN('Loan Details'!$C$18,ROUND(C209*(1+'Loan Details'!$C$17),2)),0)</f>
        <v>34713</v>
      </c>
      <c r="E209" s="63" t="n">
        <f aca="false">IF(C209&gt;0.005,ROUND(C209*'Loan Details'!$C$17,2),0)</f>
        <v>8166.3</v>
      </c>
      <c r="F209" s="63" t="n">
        <f aca="false">D209-E209</f>
        <v>26546.7</v>
      </c>
      <c r="G209" s="63" t="n">
        <v>0</v>
      </c>
      <c r="H209" s="63" t="n">
        <f aca="false">MAX(0,ROUND(C209-F209-G209,2))</f>
        <v>1126342.53</v>
      </c>
      <c r="I209" s="66" t="n">
        <f aca="false">SUM($E$7:E209)</f>
        <v>4173081.53</v>
      </c>
      <c r="J209" s="67" t="n">
        <f aca="false">1-H209/'Loan Details'!$C$5</f>
        <v>0.7184143675</v>
      </c>
      <c r="K209" s="61" t="n">
        <f aca="false">INT((A209-1)/12)+1</f>
        <v>17</v>
      </c>
    </row>
    <row r="210" customFormat="false" ht="15" hidden="false" customHeight="false" outlineLevel="0" collapsed="false">
      <c r="A210" s="61" t="n">
        <v>204</v>
      </c>
      <c r="B210" s="62" t="n">
        <f aca="false">IF(C210&gt;0.005,EDATE('Loan Details'!$C$8,A210-1),"")</f>
        <v>52509</v>
      </c>
      <c r="C210" s="63" t="n">
        <f aca="false">H209</f>
        <v>1126342.53</v>
      </c>
      <c r="D210" s="64" t="n">
        <f aca="false">IF(C210&gt;0.005,MIN('Loan Details'!$C$18,ROUND(C210*(1+'Loan Details'!$C$17),2)),0)</f>
        <v>34713</v>
      </c>
      <c r="E210" s="63" t="n">
        <f aca="false">IF(C210&gt;0.005,ROUND(C210*'Loan Details'!$C$17,2),0)</f>
        <v>7978.26</v>
      </c>
      <c r="F210" s="63" t="n">
        <f aca="false">D210-E210</f>
        <v>26734.74</v>
      </c>
      <c r="G210" s="63" t="n">
        <v>0</v>
      </c>
      <c r="H210" s="63" t="n">
        <f aca="false">MAX(0,ROUND(C210-F210-G210,2))</f>
        <v>1099607.79</v>
      </c>
      <c r="I210" s="66" t="n">
        <f aca="false">SUM($E$7:E210)</f>
        <v>4181059.79</v>
      </c>
      <c r="J210" s="67" t="n">
        <f aca="false">1-H210/'Loan Details'!$C$5</f>
        <v>0.7250980525</v>
      </c>
      <c r="K210" s="61" t="n">
        <f aca="false">INT((A210-1)/12)+1</f>
        <v>17</v>
      </c>
    </row>
    <row r="211" customFormat="false" ht="15" hidden="false" customHeight="false" outlineLevel="0" collapsed="false">
      <c r="A211" s="61" t="n">
        <v>205</v>
      </c>
      <c r="B211" s="62" t="n">
        <f aca="false">IF(C211&gt;0.005,EDATE('Loan Details'!$C$8,A211-1),"")</f>
        <v>52540</v>
      </c>
      <c r="C211" s="63" t="n">
        <f aca="false">H210</f>
        <v>1099607.79</v>
      </c>
      <c r="D211" s="64" t="n">
        <f aca="false">IF(C211&gt;0.005,MIN('Loan Details'!$C$18,ROUND(C211*(1+'Loan Details'!$C$17),2)),0)</f>
        <v>34713</v>
      </c>
      <c r="E211" s="63" t="n">
        <f aca="false">IF(C211&gt;0.005,ROUND(C211*'Loan Details'!$C$17,2),0)</f>
        <v>7788.89</v>
      </c>
      <c r="F211" s="63" t="n">
        <f aca="false">D211-E211</f>
        <v>26924.11</v>
      </c>
      <c r="G211" s="63" t="n">
        <v>0</v>
      </c>
      <c r="H211" s="63" t="n">
        <f aca="false">MAX(0,ROUND(C211-F211-G211,2))</f>
        <v>1072683.68</v>
      </c>
      <c r="I211" s="66" t="n">
        <f aca="false">SUM($E$7:E211)</f>
        <v>4188848.68</v>
      </c>
      <c r="J211" s="67" t="n">
        <f aca="false">1-H211/'Loan Details'!$C$5</f>
        <v>0.73182908</v>
      </c>
      <c r="K211" s="61" t="n">
        <f aca="false">INT((A211-1)/12)+1</f>
        <v>18</v>
      </c>
    </row>
    <row r="212" customFormat="false" ht="15" hidden="false" customHeight="false" outlineLevel="0" collapsed="false">
      <c r="A212" s="61" t="n">
        <v>206</v>
      </c>
      <c r="B212" s="62" t="n">
        <f aca="false">IF(C212&gt;0.005,EDATE('Loan Details'!$C$8,A212-1),"")</f>
        <v>52570</v>
      </c>
      <c r="C212" s="63" t="n">
        <f aca="false">H211</f>
        <v>1072683.68</v>
      </c>
      <c r="D212" s="64" t="n">
        <f aca="false">IF(C212&gt;0.005,MIN('Loan Details'!$C$18,ROUND(C212*(1+'Loan Details'!$C$17),2)),0)</f>
        <v>34713</v>
      </c>
      <c r="E212" s="63" t="n">
        <f aca="false">IF(C212&gt;0.005,ROUND(C212*'Loan Details'!$C$17,2),0)</f>
        <v>7598.18</v>
      </c>
      <c r="F212" s="63" t="n">
        <f aca="false">D212-E212</f>
        <v>27114.82</v>
      </c>
      <c r="G212" s="63" t="n">
        <v>0</v>
      </c>
      <c r="H212" s="63" t="n">
        <f aca="false">MAX(0,ROUND(C212-F212-G212,2))</f>
        <v>1045568.86</v>
      </c>
      <c r="I212" s="66" t="n">
        <f aca="false">SUM($E$7:E212)</f>
        <v>4196446.86</v>
      </c>
      <c r="J212" s="67" t="n">
        <f aca="false">1-H212/'Loan Details'!$C$5</f>
        <v>0.738607785</v>
      </c>
      <c r="K212" s="61" t="n">
        <f aca="false">INT((A212-1)/12)+1</f>
        <v>18</v>
      </c>
    </row>
    <row r="213" customFormat="false" ht="15" hidden="false" customHeight="false" outlineLevel="0" collapsed="false">
      <c r="A213" s="61" t="n">
        <v>207</v>
      </c>
      <c r="B213" s="62" t="n">
        <f aca="false">IF(C213&gt;0.005,EDATE('Loan Details'!$C$8,A213-1),"")</f>
        <v>52601</v>
      </c>
      <c r="C213" s="63" t="n">
        <f aca="false">H212</f>
        <v>1045568.86</v>
      </c>
      <c r="D213" s="64" t="n">
        <f aca="false">IF(C213&gt;0.005,MIN('Loan Details'!$C$18,ROUND(C213*(1+'Loan Details'!$C$17),2)),0)</f>
        <v>34713</v>
      </c>
      <c r="E213" s="63" t="n">
        <f aca="false">IF(C213&gt;0.005,ROUND(C213*'Loan Details'!$C$17,2),0)</f>
        <v>7406.11</v>
      </c>
      <c r="F213" s="63" t="n">
        <f aca="false">D213-E213</f>
        <v>27306.89</v>
      </c>
      <c r="G213" s="63" t="n">
        <v>0</v>
      </c>
      <c r="H213" s="63" t="n">
        <f aca="false">MAX(0,ROUND(C213-F213-G213,2))</f>
        <v>1018261.97</v>
      </c>
      <c r="I213" s="66" t="n">
        <f aca="false">SUM($E$7:E213)</f>
        <v>4203852.97</v>
      </c>
      <c r="J213" s="67" t="n">
        <f aca="false">1-H213/'Loan Details'!$C$5</f>
        <v>0.7454345075</v>
      </c>
      <c r="K213" s="61" t="n">
        <f aca="false">INT((A213-1)/12)+1</f>
        <v>18</v>
      </c>
    </row>
    <row r="214" customFormat="false" ht="15" hidden="false" customHeight="false" outlineLevel="0" collapsed="false">
      <c r="A214" s="61" t="n">
        <v>208</v>
      </c>
      <c r="B214" s="62" t="n">
        <f aca="false">IF(C214&gt;0.005,EDATE('Loan Details'!$C$8,A214-1),"")</f>
        <v>52632</v>
      </c>
      <c r="C214" s="63" t="n">
        <f aca="false">H213</f>
        <v>1018261.97</v>
      </c>
      <c r="D214" s="64" t="n">
        <f aca="false">IF(C214&gt;0.005,MIN('Loan Details'!$C$18,ROUND(C214*(1+'Loan Details'!$C$17),2)),0)</f>
        <v>34713</v>
      </c>
      <c r="E214" s="63" t="n">
        <f aca="false">IF(C214&gt;0.005,ROUND(C214*'Loan Details'!$C$17,2),0)</f>
        <v>7212.69</v>
      </c>
      <c r="F214" s="63" t="n">
        <f aca="false">D214-E214</f>
        <v>27500.31</v>
      </c>
      <c r="G214" s="63" t="n">
        <v>0</v>
      </c>
      <c r="H214" s="63" t="n">
        <f aca="false">MAX(0,ROUND(C214-F214-G214,2))</f>
        <v>990761.66</v>
      </c>
      <c r="I214" s="66" t="n">
        <f aca="false">SUM($E$7:E214)</f>
        <v>4211065.66</v>
      </c>
      <c r="J214" s="67" t="n">
        <f aca="false">1-H214/'Loan Details'!$C$5</f>
        <v>0.752309585</v>
      </c>
      <c r="K214" s="61" t="n">
        <f aca="false">INT((A214-1)/12)+1</f>
        <v>18</v>
      </c>
    </row>
    <row r="215" customFormat="false" ht="15" hidden="false" customHeight="false" outlineLevel="0" collapsed="false">
      <c r="A215" s="61" t="n">
        <v>209</v>
      </c>
      <c r="B215" s="62" t="n">
        <f aca="false">IF(C215&gt;0.005,EDATE('Loan Details'!$C$8,A215-1),"")</f>
        <v>52661</v>
      </c>
      <c r="C215" s="63" t="n">
        <f aca="false">H214</f>
        <v>990761.66</v>
      </c>
      <c r="D215" s="64" t="n">
        <f aca="false">IF(C215&gt;0.005,MIN('Loan Details'!$C$18,ROUND(C215*(1+'Loan Details'!$C$17),2)),0)</f>
        <v>34713</v>
      </c>
      <c r="E215" s="63" t="n">
        <f aca="false">IF(C215&gt;0.005,ROUND(C215*'Loan Details'!$C$17,2),0)</f>
        <v>7017.9</v>
      </c>
      <c r="F215" s="63" t="n">
        <f aca="false">D215-E215</f>
        <v>27695.1</v>
      </c>
      <c r="G215" s="63" t="n">
        <v>0</v>
      </c>
      <c r="H215" s="63" t="n">
        <f aca="false">MAX(0,ROUND(C215-F215-G215,2))</f>
        <v>963066.56</v>
      </c>
      <c r="I215" s="66" t="n">
        <f aca="false">SUM($E$7:E215)</f>
        <v>4218083.56</v>
      </c>
      <c r="J215" s="67" t="n">
        <f aca="false">1-H215/'Loan Details'!$C$5</f>
        <v>0.75923336</v>
      </c>
      <c r="K215" s="61" t="n">
        <f aca="false">INT((A215-1)/12)+1</f>
        <v>18</v>
      </c>
    </row>
    <row r="216" customFormat="false" ht="15" hidden="false" customHeight="false" outlineLevel="0" collapsed="false">
      <c r="A216" s="61" t="n">
        <v>210</v>
      </c>
      <c r="B216" s="62" t="n">
        <f aca="false">IF(C216&gt;0.005,EDATE('Loan Details'!$C$8,A216-1),"")</f>
        <v>52692</v>
      </c>
      <c r="C216" s="63" t="n">
        <f aca="false">H215</f>
        <v>963066.56</v>
      </c>
      <c r="D216" s="64" t="n">
        <f aca="false">IF(C216&gt;0.005,MIN('Loan Details'!$C$18,ROUND(C216*(1+'Loan Details'!$C$17),2)),0)</f>
        <v>34713</v>
      </c>
      <c r="E216" s="63" t="n">
        <f aca="false">IF(C216&gt;0.005,ROUND(C216*'Loan Details'!$C$17,2),0)</f>
        <v>6821.72</v>
      </c>
      <c r="F216" s="63" t="n">
        <f aca="false">D216-E216</f>
        <v>27891.28</v>
      </c>
      <c r="G216" s="63" t="n">
        <v>0</v>
      </c>
      <c r="H216" s="63" t="n">
        <f aca="false">MAX(0,ROUND(C216-F216-G216,2))</f>
        <v>935175.28</v>
      </c>
      <c r="I216" s="66" t="n">
        <f aca="false">SUM($E$7:E216)</f>
        <v>4224905.28</v>
      </c>
      <c r="J216" s="67" t="n">
        <f aca="false">1-H216/'Loan Details'!$C$5</f>
        <v>0.76620618</v>
      </c>
      <c r="K216" s="61" t="n">
        <f aca="false">INT((A216-1)/12)+1</f>
        <v>18</v>
      </c>
    </row>
    <row r="217" customFormat="false" ht="15" hidden="false" customHeight="false" outlineLevel="0" collapsed="false">
      <c r="A217" s="61" t="n">
        <v>211</v>
      </c>
      <c r="B217" s="62" t="n">
        <f aca="false">IF(C217&gt;0.005,EDATE('Loan Details'!$C$8,A217-1),"")</f>
        <v>52722</v>
      </c>
      <c r="C217" s="63" t="n">
        <f aca="false">H216</f>
        <v>935175.28</v>
      </c>
      <c r="D217" s="64" t="n">
        <f aca="false">IF(C217&gt;0.005,MIN('Loan Details'!$C$18,ROUND(C217*(1+'Loan Details'!$C$17),2)),0)</f>
        <v>34713</v>
      </c>
      <c r="E217" s="63" t="n">
        <f aca="false">IF(C217&gt;0.005,ROUND(C217*'Loan Details'!$C$17,2),0)</f>
        <v>6624.16</v>
      </c>
      <c r="F217" s="63" t="n">
        <f aca="false">D217-E217</f>
        <v>28088.84</v>
      </c>
      <c r="G217" s="63" t="n">
        <v>0</v>
      </c>
      <c r="H217" s="63" t="n">
        <f aca="false">MAX(0,ROUND(C217-F217-G217,2))</f>
        <v>907086.44</v>
      </c>
      <c r="I217" s="66" t="n">
        <f aca="false">SUM($E$7:E217)</f>
        <v>4231529.44</v>
      </c>
      <c r="J217" s="67" t="n">
        <f aca="false">1-H217/'Loan Details'!$C$5</f>
        <v>0.77322839</v>
      </c>
      <c r="K217" s="61" t="n">
        <f aca="false">INT((A217-1)/12)+1</f>
        <v>18</v>
      </c>
    </row>
    <row r="218" customFormat="false" ht="15" hidden="false" customHeight="false" outlineLevel="0" collapsed="false">
      <c r="A218" s="61" t="n">
        <v>212</v>
      </c>
      <c r="B218" s="62" t="n">
        <f aca="false">IF(C218&gt;0.005,EDATE('Loan Details'!$C$8,A218-1),"")</f>
        <v>52753</v>
      </c>
      <c r="C218" s="63" t="n">
        <f aca="false">H217</f>
        <v>907086.44</v>
      </c>
      <c r="D218" s="64" t="n">
        <f aca="false">IF(C218&gt;0.005,MIN('Loan Details'!$C$18,ROUND(C218*(1+'Loan Details'!$C$17),2)),0)</f>
        <v>34713</v>
      </c>
      <c r="E218" s="63" t="n">
        <f aca="false">IF(C218&gt;0.005,ROUND(C218*'Loan Details'!$C$17,2),0)</f>
        <v>6425.2</v>
      </c>
      <c r="F218" s="63" t="n">
        <f aca="false">D218-E218</f>
        <v>28287.8</v>
      </c>
      <c r="G218" s="63" t="n">
        <v>0</v>
      </c>
      <c r="H218" s="63" t="n">
        <f aca="false">MAX(0,ROUND(C218-F218-G218,2))</f>
        <v>878798.64</v>
      </c>
      <c r="I218" s="66" t="n">
        <f aca="false">SUM($E$7:E218)</f>
        <v>4237954.64</v>
      </c>
      <c r="J218" s="67" t="n">
        <f aca="false">1-H218/'Loan Details'!$C$5</f>
        <v>0.78030034</v>
      </c>
      <c r="K218" s="61" t="n">
        <f aca="false">INT((A218-1)/12)+1</f>
        <v>18</v>
      </c>
    </row>
    <row r="219" customFormat="false" ht="15" hidden="false" customHeight="false" outlineLevel="0" collapsed="false">
      <c r="A219" s="61" t="n">
        <v>213</v>
      </c>
      <c r="B219" s="62" t="n">
        <f aca="false">IF(C219&gt;0.005,EDATE('Loan Details'!$C$8,A219-1),"")</f>
        <v>52783</v>
      </c>
      <c r="C219" s="63" t="n">
        <f aca="false">H218</f>
        <v>878798.64</v>
      </c>
      <c r="D219" s="64" t="n">
        <f aca="false">IF(C219&gt;0.005,MIN('Loan Details'!$C$18,ROUND(C219*(1+'Loan Details'!$C$17),2)),0)</f>
        <v>34713</v>
      </c>
      <c r="E219" s="63" t="n">
        <f aca="false">IF(C219&gt;0.005,ROUND(C219*'Loan Details'!$C$17,2),0)</f>
        <v>6224.82</v>
      </c>
      <c r="F219" s="63" t="n">
        <f aca="false">D219-E219</f>
        <v>28488.18</v>
      </c>
      <c r="G219" s="63" t="n">
        <v>0</v>
      </c>
      <c r="H219" s="63" t="n">
        <f aca="false">MAX(0,ROUND(C219-F219-G219,2))</f>
        <v>850310.46</v>
      </c>
      <c r="I219" s="66" t="n">
        <f aca="false">SUM($E$7:E219)</f>
        <v>4244179.46</v>
      </c>
      <c r="J219" s="67" t="n">
        <f aca="false">1-H219/'Loan Details'!$C$5</f>
        <v>0.787422385</v>
      </c>
      <c r="K219" s="61" t="n">
        <f aca="false">INT((A219-1)/12)+1</f>
        <v>18</v>
      </c>
    </row>
    <row r="220" customFormat="false" ht="15" hidden="false" customHeight="false" outlineLevel="0" collapsed="false">
      <c r="A220" s="61" t="n">
        <v>214</v>
      </c>
      <c r="B220" s="62" t="n">
        <f aca="false">IF(C220&gt;0.005,EDATE('Loan Details'!$C$8,A220-1),"")</f>
        <v>52814</v>
      </c>
      <c r="C220" s="63" t="n">
        <f aca="false">H219</f>
        <v>850310.46</v>
      </c>
      <c r="D220" s="64" t="n">
        <f aca="false">IF(C220&gt;0.005,MIN('Loan Details'!$C$18,ROUND(C220*(1+'Loan Details'!$C$17),2)),0)</f>
        <v>34713</v>
      </c>
      <c r="E220" s="63" t="n">
        <f aca="false">IF(C220&gt;0.005,ROUND(C220*'Loan Details'!$C$17,2),0)</f>
        <v>6023.03</v>
      </c>
      <c r="F220" s="63" t="n">
        <f aca="false">D220-E220</f>
        <v>28689.97</v>
      </c>
      <c r="G220" s="63" t="n">
        <v>0</v>
      </c>
      <c r="H220" s="63" t="n">
        <f aca="false">MAX(0,ROUND(C220-F220-G220,2))</f>
        <v>821620.49</v>
      </c>
      <c r="I220" s="66" t="n">
        <f aca="false">SUM($E$7:E220)</f>
        <v>4250202.49</v>
      </c>
      <c r="J220" s="67" t="n">
        <f aca="false">1-H220/'Loan Details'!$C$5</f>
        <v>0.7945948775</v>
      </c>
      <c r="K220" s="61" t="n">
        <f aca="false">INT((A220-1)/12)+1</f>
        <v>18</v>
      </c>
    </row>
    <row r="221" customFormat="false" ht="15" hidden="false" customHeight="false" outlineLevel="0" collapsed="false">
      <c r="A221" s="61" t="n">
        <v>215</v>
      </c>
      <c r="B221" s="62" t="n">
        <f aca="false">IF(C221&gt;0.005,EDATE('Loan Details'!$C$8,A221-1),"")</f>
        <v>52845</v>
      </c>
      <c r="C221" s="63" t="n">
        <f aca="false">H220</f>
        <v>821620.49</v>
      </c>
      <c r="D221" s="64" t="n">
        <f aca="false">IF(C221&gt;0.005,MIN('Loan Details'!$C$18,ROUND(C221*(1+'Loan Details'!$C$17),2)),0)</f>
        <v>34713</v>
      </c>
      <c r="E221" s="63" t="n">
        <f aca="false">IF(C221&gt;0.005,ROUND(C221*'Loan Details'!$C$17,2),0)</f>
        <v>5819.81</v>
      </c>
      <c r="F221" s="63" t="n">
        <f aca="false">D221-E221</f>
        <v>28893.19</v>
      </c>
      <c r="G221" s="63" t="n">
        <v>0</v>
      </c>
      <c r="H221" s="63" t="n">
        <f aca="false">MAX(0,ROUND(C221-F221-G221,2))</f>
        <v>792727.3</v>
      </c>
      <c r="I221" s="66" t="n">
        <f aca="false">SUM($E$7:E221)</f>
        <v>4256022.3</v>
      </c>
      <c r="J221" s="67" t="n">
        <f aca="false">1-H221/'Loan Details'!$C$5</f>
        <v>0.801818175</v>
      </c>
      <c r="K221" s="61" t="n">
        <f aca="false">INT((A221-1)/12)+1</f>
        <v>18</v>
      </c>
    </row>
    <row r="222" customFormat="false" ht="15" hidden="false" customHeight="false" outlineLevel="0" collapsed="false">
      <c r="A222" s="61" t="n">
        <v>216</v>
      </c>
      <c r="B222" s="62" t="n">
        <f aca="false">IF(C222&gt;0.005,EDATE('Loan Details'!$C$8,A222-1),"")</f>
        <v>52875</v>
      </c>
      <c r="C222" s="63" t="n">
        <f aca="false">H221</f>
        <v>792727.3</v>
      </c>
      <c r="D222" s="64" t="n">
        <f aca="false">IF(C222&gt;0.005,MIN('Loan Details'!$C$18,ROUND(C222*(1+'Loan Details'!$C$17),2)),0)</f>
        <v>34713</v>
      </c>
      <c r="E222" s="63" t="n">
        <f aca="false">IF(C222&gt;0.005,ROUND(C222*'Loan Details'!$C$17,2),0)</f>
        <v>5615.15</v>
      </c>
      <c r="F222" s="63" t="n">
        <f aca="false">D222-E222</f>
        <v>29097.85</v>
      </c>
      <c r="G222" s="63" t="n">
        <v>0</v>
      </c>
      <c r="H222" s="63" t="n">
        <f aca="false">MAX(0,ROUND(C222-F222-G222,2))</f>
        <v>763629.45</v>
      </c>
      <c r="I222" s="66" t="n">
        <f aca="false">SUM($E$7:E222)</f>
        <v>4261637.45</v>
      </c>
      <c r="J222" s="67" t="n">
        <f aca="false">1-H222/'Loan Details'!$C$5</f>
        <v>0.8090926375</v>
      </c>
      <c r="K222" s="61" t="n">
        <f aca="false">INT((A222-1)/12)+1</f>
        <v>18</v>
      </c>
    </row>
    <row r="223" customFormat="false" ht="15" hidden="false" customHeight="false" outlineLevel="0" collapsed="false">
      <c r="A223" s="61" t="n">
        <v>217</v>
      </c>
      <c r="B223" s="62" t="n">
        <f aca="false">IF(C223&gt;0.005,EDATE('Loan Details'!$C$8,A223-1),"")</f>
        <v>52906</v>
      </c>
      <c r="C223" s="63" t="n">
        <f aca="false">H222</f>
        <v>763629.45</v>
      </c>
      <c r="D223" s="64" t="n">
        <f aca="false">IF(C223&gt;0.005,MIN('Loan Details'!$C$18,ROUND(C223*(1+'Loan Details'!$C$17),2)),0)</f>
        <v>34713</v>
      </c>
      <c r="E223" s="63" t="n">
        <f aca="false">IF(C223&gt;0.005,ROUND(C223*'Loan Details'!$C$17,2),0)</f>
        <v>5409.04</v>
      </c>
      <c r="F223" s="63" t="n">
        <f aca="false">D223-E223</f>
        <v>29303.96</v>
      </c>
      <c r="G223" s="63" t="n">
        <v>0</v>
      </c>
      <c r="H223" s="63" t="n">
        <f aca="false">MAX(0,ROUND(C223-F223-G223,2))</f>
        <v>734325.49</v>
      </c>
      <c r="I223" s="66" t="n">
        <f aca="false">SUM($E$7:E223)</f>
        <v>4267046.49</v>
      </c>
      <c r="J223" s="67" t="n">
        <f aca="false">1-H223/'Loan Details'!$C$5</f>
        <v>0.8164186275</v>
      </c>
      <c r="K223" s="61" t="n">
        <f aca="false">INT((A223-1)/12)+1</f>
        <v>19</v>
      </c>
    </row>
    <row r="224" customFormat="false" ht="15" hidden="false" customHeight="false" outlineLevel="0" collapsed="false">
      <c r="A224" s="61" t="n">
        <v>218</v>
      </c>
      <c r="B224" s="62" t="n">
        <f aca="false">IF(C224&gt;0.005,EDATE('Loan Details'!$C$8,A224-1),"")</f>
        <v>52936</v>
      </c>
      <c r="C224" s="63" t="n">
        <f aca="false">H223</f>
        <v>734325.49</v>
      </c>
      <c r="D224" s="64" t="n">
        <f aca="false">IF(C224&gt;0.005,MIN('Loan Details'!$C$18,ROUND(C224*(1+'Loan Details'!$C$17),2)),0)</f>
        <v>34713</v>
      </c>
      <c r="E224" s="63" t="n">
        <f aca="false">IF(C224&gt;0.005,ROUND(C224*'Loan Details'!$C$17,2),0)</f>
        <v>5201.47</v>
      </c>
      <c r="F224" s="63" t="n">
        <f aca="false">D224-E224</f>
        <v>29511.53</v>
      </c>
      <c r="G224" s="63" t="n">
        <v>0</v>
      </c>
      <c r="H224" s="63" t="n">
        <f aca="false">MAX(0,ROUND(C224-F224-G224,2))</f>
        <v>704813.96</v>
      </c>
      <c r="I224" s="66" t="n">
        <f aca="false">SUM($E$7:E224)</f>
        <v>4272247.96</v>
      </c>
      <c r="J224" s="67" t="n">
        <f aca="false">1-H224/'Loan Details'!$C$5</f>
        <v>0.82379651</v>
      </c>
      <c r="K224" s="61" t="n">
        <f aca="false">INT((A224-1)/12)+1</f>
        <v>19</v>
      </c>
    </row>
    <row r="225" customFormat="false" ht="15" hidden="false" customHeight="false" outlineLevel="0" collapsed="false">
      <c r="A225" s="61" t="n">
        <v>219</v>
      </c>
      <c r="B225" s="62" t="n">
        <f aca="false">IF(C225&gt;0.005,EDATE('Loan Details'!$C$8,A225-1),"")</f>
        <v>52967</v>
      </c>
      <c r="C225" s="63" t="n">
        <f aca="false">H224</f>
        <v>704813.96</v>
      </c>
      <c r="D225" s="64" t="n">
        <f aca="false">IF(C225&gt;0.005,MIN('Loan Details'!$C$18,ROUND(C225*(1+'Loan Details'!$C$17),2)),0)</f>
        <v>34713</v>
      </c>
      <c r="E225" s="63" t="n">
        <f aca="false">IF(C225&gt;0.005,ROUND(C225*'Loan Details'!$C$17,2),0)</f>
        <v>4992.43</v>
      </c>
      <c r="F225" s="63" t="n">
        <f aca="false">D225-E225</f>
        <v>29720.57</v>
      </c>
      <c r="G225" s="63" t="n">
        <v>0</v>
      </c>
      <c r="H225" s="63" t="n">
        <f aca="false">MAX(0,ROUND(C225-F225-G225,2))</f>
        <v>675093.39</v>
      </c>
      <c r="I225" s="66" t="n">
        <f aca="false">SUM($E$7:E225)</f>
        <v>4277240.39</v>
      </c>
      <c r="J225" s="67" t="n">
        <f aca="false">1-H225/'Loan Details'!$C$5</f>
        <v>0.8312266525</v>
      </c>
      <c r="K225" s="61" t="n">
        <f aca="false">INT((A225-1)/12)+1</f>
        <v>19</v>
      </c>
    </row>
    <row r="226" customFormat="false" ht="15" hidden="false" customHeight="false" outlineLevel="0" collapsed="false">
      <c r="A226" s="61" t="n">
        <v>220</v>
      </c>
      <c r="B226" s="62" t="n">
        <f aca="false">IF(C226&gt;0.005,EDATE('Loan Details'!$C$8,A226-1),"")</f>
        <v>52998</v>
      </c>
      <c r="C226" s="63" t="n">
        <f aca="false">H225</f>
        <v>675093.39</v>
      </c>
      <c r="D226" s="64" t="n">
        <f aca="false">IF(C226&gt;0.005,MIN('Loan Details'!$C$18,ROUND(C226*(1+'Loan Details'!$C$17),2)),0)</f>
        <v>34713</v>
      </c>
      <c r="E226" s="63" t="n">
        <f aca="false">IF(C226&gt;0.005,ROUND(C226*'Loan Details'!$C$17,2),0)</f>
        <v>4781.91</v>
      </c>
      <c r="F226" s="63" t="n">
        <f aca="false">D226-E226</f>
        <v>29931.09</v>
      </c>
      <c r="G226" s="63" t="n">
        <v>0</v>
      </c>
      <c r="H226" s="63" t="n">
        <f aca="false">MAX(0,ROUND(C226-F226-G226,2))</f>
        <v>645162.3</v>
      </c>
      <c r="I226" s="66" t="n">
        <f aca="false">SUM($E$7:E226)</f>
        <v>4282022.3</v>
      </c>
      <c r="J226" s="67" t="n">
        <f aca="false">1-H226/'Loan Details'!$C$5</f>
        <v>0.838709425</v>
      </c>
      <c r="K226" s="61" t="n">
        <f aca="false">INT((A226-1)/12)+1</f>
        <v>19</v>
      </c>
    </row>
    <row r="227" customFormat="false" ht="15" hidden="false" customHeight="false" outlineLevel="0" collapsed="false">
      <c r="A227" s="61" t="n">
        <v>221</v>
      </c>
      <c r="B227" s="62" t="n">
        <f aca="false">IF(C227&gt;0.005,EDATE('Loan Details'!$C$8,A227-1),"")</f>
        <v>53026</v>
      </c>
      <c r="C227" s="63" t="n">
        <f aca="false">H226</f>
        <v>645162.3</v>
      </c>
      <c r="D227" s="64" t="n">
        <f aca="false">IF(C227&gt;0.005,MIN('Loan Details'!$C$18,ROUND(C227*(1+'Loan Details'!$C$17),2)),0)</f>
        <v>34713</v>
      </c>
      <c r="E227" s="63" t="n">
        <f aca="false">IF(C227&gt;0.005,ROUND(C227*'Loan Details'!$C$17,2),0)</f>
        <v>4569.9</v>
      </c>
      <c r="F227" s="63" t="n">
        <f aca="false">D227-E227</f>
        <v>30143.1</v>
      </c>
      <c r="G227" s="63" t="n">
        <v>0</v>
      </c>
      <c r="H227" s="63" t="n">
        <f aca="false">MAX(0,ROUND(C227-F227-G227,2))</f>
        <v>615019.2</v>
      </c>
      <c r="I227" s="66" t="n">
        <f aca="false">SUM($E$7:E227)</f>
        <v>4286592.2</v>
      </c>
      <c r="J227" s="67" t="n">
        <f aca="false">1-H227/'Loan Details'!$C$5</f>
        <v>0.8462452</v>
      </c>
      <c r="K227" s="61" t="n">
        <f aca="false">INT((A227-1)/12)+1</f>
        <v>19</v>
      </c>
    </row>
    <row r="228" customFormat="false" ht="15" hidden="false" customHeight="false" outlineLevel="0" collapsed="false">
      <c r="A228" s="61" t="n">
        <v>222</v>
      </c>
      <c r="B228" s="62" t="n">
        <f aca="false">IF(C228&gt;0.005,EDATE('Loan Details'!$C$8,A228-1),"")</f>
        <v>53057</v>
      </c>
      <c r="C228" s="63" t="n">
        <f aca="false">H227</f>
        <v>615019.2</v>
      </c>
      <c r="D228" s="64" t="n">
        <f aca="false">IF(C228&gt;0.005,MIN('Loan Details'!$C$18,ROUND(C228*(1+'Loan Details'!$C$17),2)),0)</f>
        <v>34713</v>
      </c>
      <c r="E228" s="63" t="n">
        <f aca="false">IF(C228&gt;0.005,ROUND(C228*'Loan Details'!$C$17,2),0)</f>
        <v>4356.39</v>
      </c>
      <c r="F228" s="63" t="n">
        <f aca="false">D228-E228</f>
        <v>30356.61</v>
      </c>
      <c r="G228" s="63" t="n">
        <v>0</v>
      </c>
      <c r="H228" s="63" t="n">
        <f aca="false">MAX(0,ROUND(C228-F228-G228,2))</f>
        <v>584662.59</v>
      </c>
      <c r="I228" s="66" t="n">
        <f aca="false">SUM($E$7:E228)</f>
        <v>4290948.59</v>
      </c>
      <c r="J228" s="67" t="n">
        <f aca="false">1-H228/'Loan Details'!$C$5</f>
        <v>0.8538343525</v>
      </c>
      <c r="K228" s="61" t="n">
        <f aca="false">INT((A228-1)/12)+1</f>
        <v>19</v>
      </c>
    </row>
    <row r="229" customFormat="false" ht="15" hidden="false" customHeight="false" outlineLevel="0" collapsed="false">
      <c r="A229" s="61" t="n">
        <v>223</v>
      </c>
      <c r="B229" s="62" t="n">
        <f aca="false">IF(C229&gt;0.005,EDATE('Loan Details'!$C$8,A229-1),"")</f>
        <v>53087</v>
      </c>
      <c r="C229" s="63" t="n">
        <f aca="false">H228</f>
        <v>584662.59</v>
      </c>
      <c r="D229" s="64" t="n">
        <f aca="false">IF(C229&gt;0.005,MIN('Loan Details'!$C$18,ROUND(C229*(1+'Loan Details'!$C$17),2)),0)</f>
        <v>34713</v>
      </c>
      <c r="E229" s="63" t="n">
        <f aca="false">IF(C229&gt;0.005,ROUND(C229*'Loan Details'!$C$17,2),0)</f>
        <v>4141.36</v>
      </c>
      <c r="F229" s="63" t="n">
        <f aca="false">D229-E229</f>
        <v>30571.64</v>
      </c>
      <c r="G229" s="63" t="n">
        <v>0</v>
      </c>
      <c r="H229" s="63" t="n">
        <f aca="false">MAX(0,ROUND(C229-F229-G229,2))</f>
        <v>554090.95</v>
      </c>
      <c r="I229" s="66" t="n">
        <f aca="false">SUM($E$7:E229)</f>
        <v>4295089.95</v>
      </c>
      <c r="J229" s="67" t="n">
        <f aca="false">1-H229/'Loan Details'!$C$5</f>
        <v>0.8614772625</v>
      </c>
      <c r="K229" s="61" t="n">
        <f aca="false">INT((A229-1)/12)+1</f>
        <v>19</v>
      </c>
    </row>
    <row r="230" customFormat="false" ht="15" hidden="false" customHeight="false" outlineLevel="0" collapsed="false">
      <c r="A230" s="61" t="n">
        <v>224</v>
      </c>
      <c r="B230" s="62" t="n">
        <f aca="false">IF(C230&gt;0.005,EDATE('Loan Details'!$C$8,A230-1),"")</f>
        <v>53118</v>
      </c>
      <c r="C230" s="63" t="n">
        <f aca="false">H229</f>
        <v>554090.95</v>
      </c>
      <c r="D230" s="64" t="n">
        <f aca="false">IF(C230&gt;0.005,MIN('Loan Details'!$C$18,ROUND(C230*(1+'Loan Details'!$C$17),2)),0)</f>
        <v>34713</v>
      </c>
      <c r="E230" s="63" t="n">
        <f aca="false">IF(C230&gt;0.005,ROUND(C230*'Loan Details'!$C$17,2),0)</f>
        <v>3924.81</v>
      </c>
      <c r="F230" s="63" t="n">
        <f aca="false">D230-E230</f>
        <v>30788.19</v>
      </c>
      <c r="G230" s="63" t="n">
        <v>0</v>
      </c>
      <c r="H230" s="63" t="n">
        <f aca="false">MAX(0,ROUND(C230-F230-G230,2))</f>
        <v>523302.76</v>
      </c>
      <c r="I230" s="66" t="n">
        <f aca="false">SUM($E$7:E230)</f>
        <v>4299014.76</v>
      </c>
      <c r="J230" s="67" t="n">
        <f aca="false">1-H230/'Loan Details'!$C$5</f>
        <v>0.86917431</v>
      </c>
      <c r="K230" s="61" t="n">
        <f aca="false">INT((A230-1)/12)+1</f>
        <v>19</v>
      </c>
    </row>
    <row r="231" customFormat="false" ht="15" hidden="false" customHeight="false" outlineLevel="0" collapsed="false">
      <c r="A231" s="61" t="n">
        <v>225</v>
      </c>
      <c r="B231" s="62" t="n">
        <f aca="false">IF(C231&gt;0.005,EDATE('Loan Details'!$C$8,A231-1),"")</f>
        <v>53148</v>
      </c>
      <c r="C231" s="63" t="n">
        <f aca="false">H230</f>
        <v>523302.76</v>
      </c>
      <c r="D231" s="64" t="n">
        <f aca="false">IF(C231&gt;0.005,MIN('Loan Details'!$C$18,ROUND(C231*(1+'Loan Details'!$C$17),2)),0)</f>
        <v>34713</v>
      </c>
      <c r="E231" s="63" t="n">
        <f aca="false">IF(C231&gt;0.005,ROUND(C231*'Loan Details'!$C$17,2),0)</f>
        <v>3706.73</v>
      </c>
      <c r="F231" s="63" t="n">
        <f aca="false">D231-E231</f>
        <v>31006.27</v>
      </c>
      <c r="G231" s="63" t="n">
        <v>0</v>
      </c>
      <c r="H231" s="63" t="n">
        <f aca="false">MAX(0,ROUND(C231-F231-G231,2))</f>
        <v>492296.49</v>
      </c>
      <c r="I231" s="66" t="n">
        <f aca="false">SUM($E$7:E231)</f>
        <v>4302721.49</v>
      </c>
      <c r="J231" s="67" t="n">
        <f aca="false">1-H231/'Loan Details'!$C$5</f>
        <v>0.8769258775</v>
      </c>
      <c r="K231" s="61" t="n">
        <f aca="false">INT((A231-1)/12)+1</f>
        <v>19</v>
      </c>
    </row>
    <row r="232" customFormat="false" ht="15" hidden="false" customHeight="false" outlineLevel="0" collapsed="false">
      <c r="A232" s="61" t="n">
        <v>226</v>
      </c>
      <c r="B232" s="62" t="n">
        <f aca="false">IF(C232&gt;0.005,EDATE('Loan Details'!$C$8,A232-1),"")</f>
        <v>53179</v>
      </c>
      <c r="C232" s="63" t="n">
        <f aca="false">H231</f>
        <v>492296.49</v>
      </c>
      <c r="D232" s="64" t="n">
        <f aca="false">IF(C232&gt;0.005,MIN('Loan Details'!$C$18,ROUND(C232*(1+'Loan Details'!$C$17),2)),0)</f>
        <v>34713</v>
      </c>
      <c r="E232" s="63" t="n">
        <f aca="false">IF(C232&gt;0.005,ROUND(C232*'Loan Details'!$C$17,2),0)</f>
        <v>3487.1</v>
      </c>
      <c r="F232" s="63" t="n">
        <f aca="false">D232-E232</f>
        <v>31225.9</v>
      </c>
      <c r="G232" s="63" t="n">
        <v>0</v>
      </c>
      <c r="H232" s="63" t="n">
        <f aca="false">MAX(0,ROUND(C232-F232-G232,2))</f>
        <v>461070.59</v>
      </c>
      <c r="I232" s="66" t="n">
        <f aca="false">SUM($E$7:E232)</f>
        <v>4306208.59</v>
      </c>
      <c r="J232" s="67" t="n">
        <f aca="false">1-H232/'Loan Details'!$C$5</f>
        <v>0.8847323525</v>
      </c>
      <c r="K232" s="61" t="n">
        <f aca="false">INT((A232-1)/12)+1</f>
        <v>19</v>
      </c>
    </row>
    <row r="233" customFormat="false" ht="15" hidden="false" customHeight="false" outlineLevel="0" collapsed="false">
      <c r="A233" s="61" t="n">
        <v>227</v>
      </c>
      <c r="B233" s="62" t="n">
        <f aca="false">IF(C233&gt;0.005,EDATE('Loan Details'!$C$8,A233-1),"")</f>
        <v>53210</v>
      </c>
      <c r="C233" s="63" t="n">
        <f aca="false">H232</f>
        <v>461070.59</v>
      </c>
      <c r="D233" s="64" t="n">
        <f aca="false">IF(C233&gt;0.005,MIN('Loan Details'!$C$18,ROUND(C233*(1+'Loan Details'!$C$17),2)),0)</f>
        <v>34713</v>
      </c>
      <c r="E233" s="63" t="n">
        <f aca="false">IF(C233&gt;0.005,ROUND(C233*'Loan Details'!$C$17,2),0)</f>
        <v>3265.92</v>
      </c>
      <c r="F233" s="63" t="n">
        <f aca="false">D233-E233</f>
        <v>31447.08</v>
      </c>
      <c r="G233" s="63" t="n">
        <v>0</v>
      </c>
      <c r="H233" s="63" t="n">
        <f aca="false">MAX(0,ROUND(C233-F233-G233,2))</f>
        <v>429623.51</v>
      </c>
      <c r="I233" s="66" t="n">
        <f aca="false">SUM($E$7:E233)</f>
        <v>4309474.51</v>
      </c>
      <c r="J233" s="67" t="n">
        <f aca="false">1-H233/'Loan Details'!$C$5</f>
        <v>0.8925941225</v>
      </c>
      <c r="K233" s="61" t="n">
        <f aca="false">INT((A233-1)/12)+1</f>
        <v>19</v>
      </c>
    </row>
    <row r="234" customFormat="false" ht="15" hidden="false" customHeight="false" outlineLevel="0" collapsed="false">
      <c r="A234" s="61" t="n">
        <v>228</v>
      </c>
      <c r="B234" s="62" t="n">
        <f aca="false">IF(C234&gt;0.005,EDATE('Loan Details'!$C$8,A234-1),"")</f>
        <v>53240</v>
      </c>
      <c r="C234" s="63" t="n">
        <f aca="false">H233</f>
        <v>429623.51</v>
      </c>
      <c r="D234" s="64" t="n">
        <f aca="false">IF(C234&gt;0.005,MIN('Loan Details'!$C$18,ROUND(C234*(1+'Loan Details'!$C$17),2)),0)</f>
        <v>34713</v>
      </c>
      <c r="E234" s="63" t="n">
        <f aca="false">IF(C234&gt;0.005,ROUND(C234*'Loan Details'!$C$17,2),0)</f>
        <v>3043.17</v>
      </c>
      <c r="F234" s="63" t="n">
        <f aca="false">D234-E234</f>
        <v>31669.83</v>
      </c>
      <c r="G234" s="63" t="n">
        <v>0</v>
      </c>
      <c r="H234" s="63" t="n">
        <f aca="false">MAX(0,ROUND(C234-F234-G234,2))</f>
        <v>397953.68</v>
      </c>
      <c r="I234" s="66" t="n">
        <f aca="false">SUM($E$7:E234)</f>
        <v>4312517.68</v>
      </c>
      <c r="J234" s="67" t="n">
        <f aca="false">1-H234/'Loan Details'!$C$5</f>
        <v>0.90051158</v>
      </c>
      <c r="K234" s="61" t="n">
        <f aca="false">INT((A234-1)/12)+1</f>
        <v>19</v>
      </c>
    </row>
    <row r="235" customFormat="false" ht="15" hidden="false" customHeight="false" outlineLevel="0" collapsed="false">
      <c r="A235" s="61" t="n">
        <v>229</v>
      </c>
      <c r="B235" s="62" t="n">
        <f aca="false">IF(C235&gt;0.005,EDATE('Loan Details'!$C$8,A235-1),"")</f>
        <v>53271</v>
      </c>
      <c r="C235" s="63" t="n">
        <f aca="false">H234</f>
        <v>397953.68</v>
      </c>
      <c r="D235" s="64" t="n">
        <f aca="false">IF(C235&gt;0.005,MIN('Loan Details'!$C$18,ROUND(C235*(1+'Loan Details'!$C$17),2)),0)</f>
        <v>34713</v>
      </c>
      <c r="E235" s="63" t="n">
        <f aca="false">IF(C235&gt;0.005,ROUND(C235*'Loan Details'!$C$17,2),0)</f>
        <v>2818.84</v>
      </c>
      <c r="F235" s="63" t="n">
        <f aca="false">D235-E235</f>
        <v>31894.16</v>
      </c>
      <c r="G235" s="63" t="n">
        <v>0</v>
      </c>
      <c r="H235" s="63" t="n">
        <f aca="false">MAX(0,ROUND(C235-F235-G235,2))</f>
        <v>366059.52</v>
      </c>
      <c r="I235" s="66" t="n">
        <f aca="false">SUM($E$7:E235)</f>
        <v>4315336.52</v>
      </c>
      <c r="J235" s="67" t="n">
        <f aca="false">1-H235/'Loan Details'!$C$5</f>
        <v>0.90848512</v>
      </c>
      <c r="K235" s="61" t="n">
        <f aca="false">INT((A235-1)/12)+1</f>
        <v>20</v>
      </c>
    </row>
    <row r="236" customFormat="false" ht="15" hidden="false" customHeight="false" outlineLevel="0" collapsed="false">
      <c r="A236" s="61" t="n">
        <v>230</v>
      </c>
      <c r="B236" s="62" t="n">
        <f aca="false">IF(C236&gt;0.005,EDATE('Loan Details'!$C$8,A236-1),"")</f>
        <v>53301</v>
      </c>
      <c r="C236" s="63" t="n">
        <f aca="false">H235</f>
        <v>366059.52</v>
      </c>
      <c r="D236" s="64" t="n">
        <f aca="false">IF(C236&gt;0.005,MIN('Loan Details'!$C$18,ROUND(C236*(1+'Loan Details'!$C$17),2)),0)</f>
        <v>34713</v>
      </c>
      <c r="E236" s="63" t="n">
        <f aca="false">IF(C236&gt;0.005,ROUND(C236*'Loan Details'!$C$17,2),0)</f>
        <v>2592.92</v>
      </c>
      <c r="F236" s="63" t="n">
        <f aca="false">D236-E236</f>
        <v>32120.08</v>
      </c>
      <c r="G236" s="63" t="n">
        <v>0</v>
      </c>
      <c r="H236" s="63" t="n">
        <f aca="false">MAX(0,ROUND(C236-F236-G236,2))</f>
        <v>333939.44</v>
      </c>
      <c r="I236" s="66" t="n">
        <f aca="false">SUM($E$7:E236)</f>
        <v>4317929.44</v>
      </c>
      <c r="J236" s="67" t="n">
        <f aca="false">1-H236/'Loan Details'!$C$5</f>
        <v>0.91651514</v>
      </c>
      <c r="K236" s="61" t="n">
        <f aca="false">INT((A236-1)/12)+1</f>
        <v>20</v>
      </c>
    </row>
    <row r="237" customFormat="false" ht="15" hidden="false" customHeight="false" outlineLevel="0" collapsed="false">
      <c r="A237" s="61" t="n">
        <v>231</v>
      </c>
      <c r="B237" s="62" t="n">
        <f aca="false">IF(C237&gt;0.005,EDATE('Loan Details'!$C$8,A237-1),"")</f>
        <v>53332</v>
      </c>
      <c r="C237" s="63" t="n">
        <f aca="false">H236</f>
        <v>333939.44</v>
      </c>
      <c r="D237" s="64" t="n">
        <f aca="false">IF(C237&gt;0.005,MIN('Loan Details'!$C$18,ROUND(C237*(1+'Loan Details'!$C$17),2)),0)</f>
        <v>34713</v>
      </c>
      <c r="E237" s="63" t="n">
        <f aca="false">IF(C237&gt;0.005,ROUND(C237*'Loan Details'!$C$17,2),0)</f>
        <v>2365.4</v>
      </c>
      <c r="F237" s="63" t="n">
        <f aca="false">D237-E237</f>
        <v>32347.6</v>
      </c>
      <c r="G237" s="63" t="n">
        <v>0</v>
      </c>
      <c r="H237" s="63" t="n">
        <f aca="false">MAX(0,ROUND(C237-F237-G237,2))</f>
        <v>301591.84</v>
      </c>
      <c r="I237" s="66" t="n">
        <f aca="false">SUM($E$7:E237)</f>
        <v>4320294.84</v>
      </c>
      <c r="J237" s="67" t="n">
        <f aca="false">1-H237/'Loan Details'!$C$5</f>
        <v>0.92460204</v>
      </c>
      <c r="K237" s="61" t="n">
        <f aca="false">INT((A237-1)/12)+1</f>
        <v>20</v>
      </c>
    </row>
    <row r="238" customFormat="false" ht="15" hidden="false" customHeight="false" outlineLevel="0" collapsed="false">
      <c r="A238" s="61" t="n">
        <v>232</v>
      </c>
      <c r="B238" s="62" t="n">
        <f aca="false">IF(C238&gt;0.005,EDATE('Loan Details'!$C$8,A238-1),"")</f>
        <v>53363</v>
      </c>
      <c r="C238" s="63" t="n">
        <f aca="false">H237</f>
        <v>301591.84</v>
      </c>
      <c r="D238" s="64" t="n">
        <f aca="false">IF(C238&gt;0.005,MIN('Loan Details'!$C$18,ROUND(C238*(1+'Loan Details'!$C$17),2)),0)</f>
        <v>34713</v>
      </c>
      <c r="E238" s="63" t="n">
        <f aca="false">IF(C238&gt;0.005,ROUND(C238*'Loan Details'!$C$17,2),0)</f>
        <v>2136.28</v>
      </c>
      <c r="F238" s="63" t="n">
        <f aca="false">D238-E238</f>
        <v>32576.72</v>
      </c>
      <c r="G238" s="63" t="n">
        <v>0</v>
      </c>
      <c r="H238" s="63" t="n">
        <f aca="false">MAX(0,ROUND(C238-F238-G238,2))</f>
        <v>269015.12</v>
      </c>
      <c r="I238" s="66" t="n">
        <f aca="false">SUM($E$7:E238)</f>
        <v>4322431.12</v>
      </c>
      <c r="J238" s="67" t="n">
        <f aca="false">1-H238/'Loan Details'!$C$5</f>
        <v>0.93274622</v>
      </c>
      <c r="K238" s="61" t="n">
        <f aca="false">INT((A238-1)/12)+1</f>
        <v>20</v>
      </c>
    </row>
    <row r="239" customFormat="false" ht="15" hidden="false" customHeight="false" outlineLevel="0" collapsed="false">
      <c r="A239" s="61" t="n">
        <v>233</v>
      </c>
      <c r="B239" s="62" t="n">
        <f aca="false">IF(C239&gt;0.005,EDATE('Loan Details'!$C$8,A239-1),"")</f>
        <v>53391</v>
      </c>
      <c r="C239" s="63" t="n">
        <f aca="false">H238</f>
        <v>269015.12</v>
      </c>
      <c r="D239" s="64" t="n">
        <f aca="false">IF(C239&gt;0.005,MIN('Loan Details'!$C$18,ROUND(C239*(1+'Loan Details'!$C$17),2)),0)</f>
        <v>34713</v>
      </c>
      <c r="E239" s="63" t="n">
        <f aca="false">IF(C239&gt;0.005,ROUND(C239*'Loan Details'!$C$17,2),0)</f>
        <v>1905.52</v>
      </c>
      <c r="F239" s="63" t="n">
        <f aca="false">D239-E239</f>
        <v>32807.48</v>
      </c>
      <c r="G239" s="63" t="n">
        <v>0</v>
      </c>
      <c r="H239" s="63" t="n">
        <f aca="false">MAX(0,ROUND(C239-F239-G239,2))</f>
        <v>236207.64</v>
      </c>
      <c r="I239" s="66" t="n">
        <f aca="false">SUM($E$7:E239)</f>
        <v>4324336.64</v>
      </c>
      <c r="J239" s="67" t="n">
        <f aca="false">1-H239/'Loan Details'!$C$5</f>
        <v>0.94094809</v>
      </c>
      <c r="K239" s="61" t="n">
        <f aca="false">INT((A239-1)/12)+1</f>
        <v>20</v>
      </c>
    </row>
    <row r="240" customFormat="false" ht="15" hidden="false" customHeight="false" outlineLevel="0" collapsed="false">
      <c r="A240" s="61" t="n">
        <v>234</v>
      </c>
      <c r="B240" s="62" t="n">
        <f aca="false">IF(C240&gt;0.005,EDATE('Loan Details'!$C$8,A240-1),"")</f>
        <v>53422</v>
      </c>
      <c r="C240" s="63" t="n">
        <f aca="false">H239</f>
        <v>236207.64</v>
      </c>
      <c r="D240" s="64" t="n">
        <f aca="false">IF(C240&gt;0.005,MIN('Loan Details'!$C$18,ROUND(C240*(1+'Loan Details'!$C$17),2)),0)</f>
        <v>34713</v>
      </c>
      <c r="E240" s="63" t="n">
        <f aca="false">IF(C240&gt;0.005,ROUND(C240*'Loan Details'!$C$17,2),0)</f>
        <v>1673.14</v>
      </c>
      <c r="F240" s="63" t="n">
        <f aca="false">D240-E240</f>
        <v>33039.86</v>
      </c>
      <c r="G240" s="63" t="n">
        <v>0</v>
      </c>
      <c r="H240" s="63" t="n">
        <f aca="false">MAX(0,ROUND(C240-F240-G240,2))</f>
        <v>203167.78</v>
      </c>
      <c r="I240" s="66" t="n">
        <f aca="false">SUM($E$7:E240)</f>
        <v>4326009.78</v>
      </c>
      <c r="J240" s="67" t="n">
        <f aca="false">1-H240/'Loan Details'!$C$5</f>
        <v>0.949208055</v>
      </c>
      <c r="K240" s="61" t="n">
        <f aca="false">INT((A240-1)/12)+1</f>
        <v>20</v>
      </c>
    </row>
    <row r="241" customFormat="false" ht="15" hidden="false" customHeight="false" outlineLevel="0" collapsed="false">
      <c r="A241" s="61" t="n">
        <v>235</v>
      </c>
      <c r="B241" s="62" t="n">
        <f aca="false">IF(C241&gt;0.005,EDATE('Loan Details'!$C$8,A241-1),"")</f>
        <v>53452</v>
      </c>
      <c r="C241" s="63" t="n">
        <f aca="false">H240</f>
        <v>203167.78</v>
      </c>
      <c r="D241" s="64" t="n">
        <f aca="false">IF(C241&gt;0.005,MIN('Loan Details'!$C$18,ROUND(C241*(1+'Loan Details'!$C$17),2)),0)</f>
        <v>34713</v>
      </c>
      <c r="E241" s="63" t="n">
        <f aca="false">IF(C241&gt;0.005,ROUND(C241*'Loan Details'!$C$17,2),0)</f>
        <v>1439.11</v>
      </c>
      <c r="F241" s="63" t="n">
        <f aca="false">D241-E241</f>
        <v>33273.89</v>
      </c>
      <c r="G241" s="63" t="n">
        <v>0</v>
      </c>
      <c r="H241" s="63" t="n">
        <f aca="false">MAX(0,ROUND(C241-F241-G241,2))</f>
        <v>169893.89</v>
      </c>
      <c r="I241" s="66" t="n">
        <f aca="false">SUM($E$7:E241)</f>
        <v>4327448.89</v>
      </c>
      <c r="J241" s="67" t="n">
        <f aca="false">1-H241/'Loan Details'!$C$5</f>
        <v>0.9575265275</v>
      </c>
      <c r="K241" s="61" t="n">
        <f aca="false">INT((A241-1)/12)+1</f>
        <v>20</v>
      </c>
    </row>
    <row r="242" customFormat="false" ht="15" hidden="false" customHeight="false" outlineLevel="0" collapsed="false">
      <c r="A242" s="61" t="n">
        <v>236</v>
      </c>
      <c r="B242" s="62" t="n">
        <f aca="false">IF(C242&gt;0.005,EDATE('Loan Details'!$C$8,A242-1),"")</f>
        <v>53483</v>
      </c>
      <c r="C242" s="63" t="n">
        <f aca="false">H241</f>
        <v>169893.89</v>
      </c>
      <c r="D242" s="64" t="n">
        <f aca="false">IF(C242&gt;0.005,MIN('Loan Details'!$C$18,ROUND(C242*(1+'Loan Details'!$C$17),2)),0)</f>
        <v>34713</v>
      </c>
      <c r="E242" s="63" t="n">
        <f aca="false">IF(C242&gt;0.005,ROUND(C242*'Loan Details'!$C$17,2),0)</f>
        <v>1203.42</v>
      </c>
      <c r="F242" s="63" t="n">
        <f aca="false">D242-E242</f>
        <v>33509.58</v>
      </c>
      <c r="G242" s="63" t="n">
        <v>0</v>
      </c>
      <c r="H242" s="63" t="n">
        <f aca="false">MAX(0,ROUND(C242-F242-G242,2))</f>
        <v>136384.31</v>
      </c>
      <c r="I242" s="66" t="n">
        <f aca="false">SUM($E$7:E242)</f>
        <v>4328652.31</v>
      </c>
      <c r="J242" s="67" t="n">
        <f aca="false">1-H242/'Loan Details'!$C$5</f>
        <v>0.9659039225</v>
      </c>
      <c r="K242" s="61" t="n">
        <f aca="false">INT((A242-1)/12)+1</f>
        <v>20</v>
      </c>
    </row>
    <row r="243" customFormat="false" ht="15" hidden="false" customHeight="false" outlineLevel="0" collapsed="false">
      <c r="A243" s="61" t="n">
        <v>237</v>
      </c>
      <c r="B243" s="62" t="n">
        <f aca="false">IF(C243&gt;0.005,EDATE('Loan Details'!$C$8,A243-1),"")</f>
        <v>53513</v>
      </c>
      <c r="C243" s="63" t="n">
        <f aca="false">H242</f>
        <v>136384.31</v>
      </c>
      <c r="D243" s="64" t="n">
        <f aca="false">IF(C243&gt;0.005,MIN('Loan Details'!$C$18,ROUND(C243*(1+'Loan Details'!$C$17),2)),0)</f>
        <v>34713</v>
      </c>
      <c r="E243" s="63" t="n">
        <f aca="false">IF(C243&gt;0.005,ROUND(C243*'Loan Details'!$C$17,2),0)</f>
        <v>966.06</v>
      </c>
      <c r="F243" s="63" t="n">
        <f aca="false">D243-E243</f>
        <v>33746.94</v>
      </c>
      <c r="G243" s="63" t="n">
        <v>0</v>
      </c>
      <c r="H243" s="63" t="n">
        <f aca="false">MAX(0,ROUND(C243-F243-G243,2))</f>
        <v>102637.37</v>
      </c>
      <c r="I243" s="66" t="n">
        <f aca="false">SUM($E$7:E243)</f>
        <v>4329618.37</v>
      </c>
      <c r="J243" s="67" t="n">
        <f aca="false">1-H243/'Loan Details'!$C$5</f>
        <v>0.9743406575</v>
      </c>
      <c r="K243" s="61" t="n">
        <f aca="false">INT((A243-1)/12)+1</f>
        <v>20</v>
      </c>
    </row>
    <row r="244" customFormat="false" ht="15" hidden="false" customHeight="false" outlineLevel="0" collapsed="false">
      <c r="A244" s="61" t="n">
        <v>238</v>
      </c>
      <c r="B244" s="62" t="n">
        <f aca="false">IF(C244&gt;0.005,EDATE('Loan Details'!$C$8,A244-1),"")</f>
        <v>53544</v>
      </c>
      <c r="C244" s="63" t="n">
        <f aca="false">H243</f>
        <v>102637.37</v>
      </c>
      <c r="D244" s="64" t="n">
        <f aca="false">IF(C244&gt;0.005,MIN('Loan Details'!$C$18,ROUND(C244*(1+'Loan Details'!$C$17),2)),0)</f>
        <v>34713</v>
      </c>
      <c r="E244" s="63" t="n">
        <f aca="false">IF(C244&gt;0.005,ROUND(C244*'Loan Details'!$C$17,2),0)</f>
        <v>727.01</v>
      </c>
      <c r="F244" s="63" t="n">
        <f aca="false">D244-E244</f>
        <v>33985.99</v>
      </c>
      <c r="G244" s="63" t="n">
        <v>0</v>
      </c>
      <c r="H244" s="63" t="n">
        <f aca="false">MAX(0,ROUND(C244-F244-G244,2))</f>
        <v>68651.38</v>
      </c>
      <c r="I244" s="66" t="n">
        <f aca="false">SUM($E$7:E244)</f>
        <v>4330345.38</v>
      </c>
      <c r="J244" s="67" t="n">
        <f aca="false">1-H244/'Loan Details'!$C$5</f>
        <v>0.982837155</v>
      </c>
      <c r="K244" s="61" t="n">
        <f aca="false">INT((A244-1)/12)+1</f>
        <v>20</v>
      </c>
    </row>
    <row r="245" customFormat="false" ht="15" hidden="false" customHeight="false" outlineLevel="0" collapsed="false">
      <c r="A245" s="61" t="n">
        <v>239</v>
      </c>
      <c r="B245" s="62" t="n">
        <f aca="false">IF(C245&gt;0.005,EDATE('Loan Details'!$C$8,A245-1),"")</f>
        <v>53575</v>
      </c>
      <c r="C245" s="63" t="n">
        <f aca="false">H244</f>
        <v>68651.38</v>
      </c>
      <c r="D245" s="64" t="n">
        <f aca="false">IF(C245&gt;0.005,MIN('Loan Details'!$C$18,ROUND(C245*(1+'Loan Details'!$C$17),2)),0)</f>
        <v>34713</v>
      </c>
      <c r="E245" s="63" t="n">
        <f aca="false">IF(C245&gt;0.005,ROUND(C245*'Loan Details'!$C$17,2),0)</f>
        <v>486.28</v>
      </c>
      <c r="F245" s="63" t="n">
        <f aca="false">D245-E245</f>
        <v>34226.72</v>
      </c>
      <c r="G245" s="63" t="n">
        <v>0</v>
      </c>
      <c r="H245" s="63" t="n">
        <f aca="false">MAX(0,ROUND(C245-F245-G245,2))</f>
        <v>34424.66</v>
      </c>
      <c r="I245" s="66" t="n">
        <f aca="false">SUM($E$7:E245)</f>
        <v>4330831.66</v>
      </c>
      <c r="J245" s="67" t="n">
        <f aca="false">1-H245/'Loan Details'!$C$5</f>
        <v>0.991393835</v>
      </c>
      <c r="K245" s="61" t="n">
        <f aca="false">INT((A245-1)/12)+1</f>
        <v>20</v>
      </c>
    </row>
    <row r="246" customFormat="false" ht="15" hidden="false" customHeight="false" outlineLevel="0" collapsed="false">
      <c r="A246" s="61" t="n">
        <v>240</v>
      </c>
      <c r="B246" s="62" t="n">
        <f aca="false">IF(C246&gt;0.005,EDATE('Loan Details'!$C$8,A246-1),"")</f>
        <v>53605</v>
      </c>
      <c r="C246" s="63" t="n">
        <f aca="false">H245</f>
        <v>34424.66</v>
      </c>
      <c r="D246" s="64" t="n">
        <f aca="false">IF(C246&gt;0.005,MIN('Loan Details'!$C$18,ROUND(C246*(1+'Loan Details'!$C$17),2)),0)</f>
        <v>34668.5</v>
      </c>
      <c r="E246" s="63" t="n">
        <f aca="false">IF(C246&gt;0.005,ROUND(C246*'Loan Details'!$C$17,2),0)</f>
        <v>243.84</v>
      </c>
      <c r="F246" s="63" t="n">
        <f aca="false">D246-E246</f>
        <v>34424.66</v>
      </c>
      <c r="G246" s="63" t="n">
        <v>0</v>
      </c>
      <c r="H246" s="63" t="n">
        <f aca="false">MAX(0,ROUND(C246-F246-G246,2))</f>
        <v>0</v>
      </c>
      <c r="I246" s="66" t="n">
        <f aca="false">SUM($E$7:E246)</f>
        <v>4331075.5</v>
      </c>
      <c r="J246" s="67" t="n">
        <f aca="false">1-H246/'Loan Details'!$C$5</f>
        <v>1</v>
      </c>
      <c r="K246" s="61" t="n">
        <f aca="false">INT((A246-1)/12)+1</f>
        <v>20</v>
      </c>
    </row>
    <row r="247" customFormat="false" ht="15" hidden="false" customHeight="false" outlineLevel="0" collapsed="false">
      <c r="A247" s="61" t="n">
        <v>241</v>
      </c>
      <c r="B247" s="62" t="str">
        <f aca="false">IF(C247&gt;0.005,EDATE('Loan Details'!$C$8,A247-1),"")</f>
        <v/>
      </c>
      <c r="C247" s="63" t="n">
        <f aca="false">H246</f>
        <v>0</v>
      </c>
      <c r="D247" s="64" t="n">
        <f aca="false">IF(C247&gt;0.005,MIN('Loan Details'!$C$18,ROUND(C247*(1+'Loan Details'!$C$17),2)),0)</f>
        <v>0</v>
      </c>
      <c r="E247" s="63" t="n">
        <f aca="false">IF(C247&gt;0.005,ROUND(C247*'Loan Details'!$C$17,2),0)</f>
        <v>0</v>
      </c>
      <c r="F247" s="63" t="n">
        <f aca="false">D247-E247</f>
        <v>0</v>
      </c>
      <c r="G247" s="63" t="n">
        <v>0</v>
      </c>
      <c r="H247" s="63" t="n">
        <f aca="false">MAX(0,ROUND(C247-F247-G247,2))</f>
        <v>0</v>
      </c>
      <c r="I247" s="66" t="n">
        <f aca="false">SUM($E$7:E247)</f>
        <v>4331075.5</v>
      </c>
      <c r="J247" s="67" t="n">
        <f aca="false">1-H247/'Loan Details'!$C$5</f>
        <v>1</v>
      </c>
      <c r="K247" s="61" t="n">
        <f aca="false">INT((A247-1)/12)+1</f>
        <v>21</v>
      </c>
    </row>
    <row r="248" customFormat="false" ht="15" hidden="false" customHeight="false" outlineLevel="0" collapsed="false">
      <c r="A248" s="61" t="n">
        <v>242</v>
      </c>
      <c r="B248" s="62" t="str">
        <f aca="false">IF(C248&gt;0.005,EDATE('Loan Details'!$C$8,A248-1),"")</f>
        <v/>
      </c>
      <c r="C248" s="63" t="n">
        <f aca="false">H247</f>
        <v>0</v>
      </c>
      <c r="D248" s="64" t="n">
        <f aca="false">IF(C248&gt;0.005,MIN('Loan Details'!$C$18,ROUND(C248*(1+'Loan Details'!$C$17),2)),0)</f>
        <v>0</v>
      </c>
      <c r="E248" s="63" t="n">
        <f aca="false">IF(C248&gt;0.005,ROUND(C248*'Loan Details'!$C$17,2),0)</f>
        <v>0</v>
      </c>
      <c r="F248" s="63" t="n">
        <f aca="false">D248-E248</f>
        <v>0</v>
      </c>
      <c r="G248" s="63" t="n">
        <v>0</v>
      </c>
      <c r="H248" s="63" t="n">
        <f aca="false">MAX(0,ROUND(C248-F248-G248,2))</f>
        <v>0</v>
      </c>
      <c r="I248" s="66" t="n">
        <f aca="false">SUM($E$7:E248)</f>
        <v>4331075.5</v>
      </c>
      <c r="J248" s="67" t="n">
        <f aca="false">1-H248/'Loan Details'!$C$5</f>
        <v>1</v>
      </c>
      <c r="K248" s="61" t="n">
        <f aca="false">INT((A248-1)/12)+1</f>
        <v>21</v>
      </c>
    </row>
    <row r="249" customFormat="false" ht="15" hidden="false" customHeight="false" outlineLevel="0" collapsed="false">
      <c r="A249" s="61" t="n">
        <v>243</v>
      </c>
      <c r="B249" s="62" t="str">
        <f aca="false">IF(C249&gt;0.005,EDATE('Loan Details'!$C$8,A249-1),"")</f>
        <v/>
      </c>
      <c r="C249" s="63" t="n">
        <f aca="false">H248</f>
        <v>0</v>
      </c>
      <c r="D249" s="64" t="n">
        <f aca="false">IF(C249&gt;0.005,MIN('Loan Details'!$C$18,ROUND(C249*(1+'Loan Details'!$C$17),2)),0)</f>
        <v>0</v>
      </c>
      <c r="E249" s="63" t="n">
        <f aca="false">IF(C249&gt;0.005,ROUND(C249*'Loan Details'!$C$17,2),0)</f>
        <v>0</v>
      </c>
      <c r="F249" s="63" t="n">
        <f aca="false">D249-E249</f>
        <v>0</v>
      </c>
      <c r="G249" s="63" t="n">
        <v>0</v>
      </c>
      <c r="H249" s="63" t="n">
        <f aca="false">MAX(0,ROUND(C249-F249-G249,2))</f>
        <v>0</v>
      </c>
      <c r="I249" s="66" t="n">
        <f aca="false">SUM($E$7:E249)</f>
        <v>4331075.5</v>
      </c>
      <c r="J249" s="67" t="n">
        <f aca="false">1-H249/'Loan Details'!$C$5</f>
        <v>1</v>
      </c>
      <c r="K249" s="61" t="n">
        <f aca="false">INT((A249-1)/12)+1</f>
        <v>21</v>
      </c>
    </row>
    <row r="250" customFormat="false" ht="15" hidden="false" customHeight="false" outlineLevel="0" collapsed="false">
      <c r="A250" s="61" t="n">
        <v>244</v>
      </c>
      <c r="B250" s="62" t="str">
        <f aca="false">IF(C250&gt;0.005,EDATE('Loan Details'!$C$8,A250-1),"")</f>
        <v/>
      </c>
      <c r="C250" s="63" t="n">
        <f aca="false">H249</f>
        <v>0</v>
      </c>
      <c r="D250" s="64" t="n">
        <f aca="false">IF(C250&gt;0.005,MIN('Loan Details'!$C$18,ROUND(C250*(1+'Loan Details'!$C$17),2)),0)</f>
        <v>0</v>
      </c>
      <c r="E250" s="63" t="n">
        <f aca="false">IF(C250&gt;0.005,ROUND(C250*'Loan Details'!$C$17,2),0)</f>
        <v>0</v>
      </c>
      <c r="F250" s="63" t="n">
        <f aca="false">D250-E250</f>
        <v>0</v>
      </c>
      <c r="G250" s="63" t="n">
        <v>0</v>
      </c>
      <c r="H250" s="63" t="n">
        <f aca="false">MAX(0,ROUND(C250-F250-G250,2))</f>
        <v>0</v>
      </c>
      <c r="I250" s="66" t="n">
        <f aca="false">SUM($E$7:E250)</f>
        <v>4331075.5</v>
      </c>
      <c r="J250" s="67" t="n">
        <f aca="false">1-H250/'Loan Details'!$C$5</f>
        <v>1</v>
      </c>
      <c r="K250" s="61" t="n">
        <f aca="false">INT((A250-1)/12)+1</f>
        <v>21</v>
      </c>
    </row>
    <row r="251" customFormat="false" ht="15" hidden="false" customHeight="false" outlineLevel="0" collapsed="false">
      <c r="A251" s="61" t="n">
        <v>245</v>
      </c>
      <c r="B251" s="62" t="str">
        <f aca="false">IF(C251&gt;0.005,EDATE('Loan Details'!$C$8,A251-1),"")</f>
        <v/>
      </c>
      <c r="C251" s="63" t="n">
        <f aca="false">H250</f>
        <v>0</v>
      </c>
      <c r="D251" s="64" t="n">
        <f aca="false">IF(C251&gt;0.005,MIN('Loan Details'!$C$18,ROUND(C251*(1+'Loan Details'!$C$17),2)),0)</f>
        <v>0</v>
      </c>
      <c r="E251" s="63" t="n">
        <f aca="false">IF(C251&gt;0.005,ROUND(C251*'Loan Details'!$C$17,2),0)</f>
        <v>0</v>
      </c>
      <c r="F251" s="63" t="n">
        <f aca="false">D251-E251</f>
        <v>0</v>
      </c>
      <c r="G251" s="63" t="n">
        <v>0</v>
      </c>
      <c r="H251" s="63" t="n">
        <f aca="false">MAX(0,ROUND(C251-F251-G251,2))</f>
        <v>0</v>
      </c>
      <c r="I251" s="66" t="n">
        <f aca="false">SUM($E$7:E251)</f>
        <v>4331075.5</v>
      </c>
      <c r="J251" s="67" t="n">
        <f aca="false">1-H251/'Loan Details'!$C$5</f>
        <v>1</v>
      </c>
      <c r="K251" s="61" t="n">
        <f aca="false">INT((A251-1)/12)+1</f>
        <v>21</v>
      </c>
    </row>
    <row r="252" customFormat="false" ht="15" hidden="false" customHeight="false" outlineLevel="0" collapsed="false">
      <c r="A252" s="61" t="n">
        <v>246</v>
      </c>
      <c r="B252" s="62" t="str">
        <f aca="false">IF(C252&gt;0.005,EDATE('Loan Details'!$C$8,A252-1),"")</f>
        <v/>
      </c>
      <c r="C252" s="63" t="n">
        <f aca="false">H251</f>
        <v>0</v>
      </c>
      <c r="D252" s="64" t="n">
        <f aca="false">IF(C252&gt;0.005,MIN('Loan Details'!$C$18,ROUND(C252*(1+'Loan Details'!$C$17),2)),0)</f>
        <v>0</v>
      </c>
      <c r="E252" s="63" t="n">
        <f aca="false">IF(C252&gt;0.005,ROUND(C252*'Loan Details'!$C$17,2),0)</f>
        <v>0</v>
      </c>
      <c r="F252" s="63" t="n">
        <f aca="false">D252-E252</f>
        <v>0</v>
      </c>
      <c r="G252" s="63" t="n">
        <v>0</v>
      </c>
      <c r="H252" s="63" t="n">
        <f aca="false">MAX(0,ROUND(C252-F252-G252,2))</f>
        <v>0</v>
      </c>
      <c r="I252" s="66" t="n">
        <f aca="false">SUM($E$7:E252)</f>
        <v>4331075.5</v>
      </c>
      <c r="J252" s="67" t="n">
        <f aca="false">1-H252/'Loan Details'!$C$5</f>
        <v>1</v>
      </c>
      <c r="K252" s="61" t="n">
        <f aca="false">INT((A252-1)/12)+1</f>
        <v>21</v>
      </c>
    </row>
    <row r="253" customFormat="false" ht="15" hidden="false" customHeight="false" outlineLevel="0" collapsed="false">
      <c r="A253" s="61" t="n">
        <v>247</v>
      </c>
      <c r="B253" s="62" t="str">
        <f aca="false">IF(C253&gt;0.005,EDATE('Loan Details'!$C$8,A253-1),"")</f>
        <v/>
      </c>
      <c r="C253" s="63" t="n">
        <f aca="false">H252</f>
        <v>0</v>
      </c>
      <c r="D253" s="64" t="n">
        <f aca="false">IF(C253&gt;0.005,MIN('Loan Details'!$C$18,ROUND(C253*(1+'Loan Details'!$C$17),2)),0)</f>
        <v>0</v>
      </c>
      <c r="E253" s="63" t="n">
        <f aca="false">IF(C253&gt;0.005,ROUND(C253*'Loan Details'!$C$17,2),0)</f>
        <v>0</v>
      </c>
      <c r="F253" s="63" t="n">
        <f aca="false">D253-E253</f>
        <v>0</v>
      </c>
      <c r="G253" s="63" t="n">
        <v>0</v>
      </c>
      <c r="H253" s="63" t="n">
        <f aca="false">MAX(0,ROUND(C253-F253-G253,2))</f>
        <v>0</v>
      </c>
      <c r="I253" s="66" t="n">
        <f aca="false">SUM($E$7:E253)</f>
        <v>4331075.5</v>
      </c>
      <c r="J253" s="67" t="n">
        <f aca="false">1-H253/'Loan Details'!$C$5</f>
        <v>1</v>
      </c>
      <c r="K253" s="61" t="n">
        <f aca="false">INT((A253-1)/12)+1</f>
        <v>21</v>
      </c>
    </row>
    <row r="254" customFormat="false" ht="15" hidden="false" customHeight="false" outlineLevel="0" collapsed="false">
      <c r="A254" s="61" t="n">
        <v>248</v>
      </c>
      <c r="B254" s="62" t="str">
        <f aca="false">IF(C254&gt;0.005,EDATE('Loan Details'!$C$8,A254-1),"")</f>
        <v/>
      </c>
      <c r="C254" s="63" t="n">
        <f aca="false">H253</f>
        <v>0</v>
      </c>
      <c r="D254" s="64" t="n">
        <f aca="false">IF(C254&gt;0.005,MIN('Loan Details'!$C$18,ROUND(C254*(1+'Loan Details'!$C$17),2)),0)</f>
        <v>0</v>
      </c>
      <c r="E254" s="63" t="n">
        <f aca="false">IF(C254&gt;0.005,ROUND(C254*'Loan Details'!$C$17,2),0)</f>
        <v>0</v>
      </c>
      <c r="F254" s="63" t="n">
        <f aca="false">D254-E254</f>
        <v>0</v>
      </c>
      <c r="G254" s="63" t="n">
        <v>0</v>
      </c>
      <c r="H254" s="63" t="n">
        <f aca="false">MAX(0,ROUND(C254-F254-G254,2))</f>
        <v>0</v>
      </c>
      <c r="I254" s="66" t="n">
        <f aca="false">SUM($E$7:E254)</f>
        <v>4331075.5</v>
      </c>
      <c r="J254" s="67" t="n">
        <f aca="false">1-H254/'Loan Details'!$C$5</f>
        <v>1</v>
      </c>
      <c r="K254" s="61" t="n">
        <f aca="false">INT((A254-1)/12)+1</f>
        <v>21</v>
      </c>
    </row>
    <row r="255" customFormat="false" ht="15" hidden="false" customHeight="false" outlineLevel="0" collapsed="false">
      <c r="A255" s="61" t="n">
        <v>249</v>
      </c>
      <c r="B255" s="62" t="str">
        <f aca="false">IF(C255&gt;0.005,EDATE('Loan Details'!$C$8,A255-1),"")</f>
        <v/>
      </c>
      <c r="C255" s="63" t="n">
        <f aca="false">H254</f>
        <v>0</v>
      </c>
      <c r="D255" s="64" t="n">
        <f aca="false">IF(C255&gt;0.005,MIN('Loan Details'!$C$18,ROUND(C255*(1+'Loan Details'!$C$17),2)),0)</f>
        <v>0</v>
      </c>
      <c r="E255" s="63" t="n">
        <f aca="false">IF(C255&gt;0.005,ROUND(C255*'Loan Details'!$C$17,2),0)</f>
        <v>0</v>
      </c>
      <c r="F255" s="63" t="n">
        <f aca="false">D255-E255</f>
        <v>0</v>
      </c>
      <c r="G255" s="63" t="n">
        <v>0</v>
      </c>
      <c r="H255" s="63" t="n">
        <f aca="false">MAX(0,ROUND(C255-F255-G255,2))</f>
        <v>0</v>
      </c>
      <c r="I255" s="66" t="n">
        <f aca="false">SUM($E$7:E255)</f>
        <v>4331075.5</v>
      </c>
      <c r="J255" s="67" t="n">
        <f aca="false">1-H255/'Loan Details'!$C$5</f>
        <v>1</v>
      </c>
      <c r="K255" s="61" t="n">
        <f aca="false">INT((A255-1)/12)+1</f>
        <v>21</v>
      </c>
    </row>
    <row r="256" customFormat="false" ht="15" hidden="false" customHeight="false" outlineLevel="0" collapsed="false">
      <c r="A256" s="61" t="n">
        <v>250</v>
      </c>
      <c r="B256" s="62" t="str">
        <f aca="false">IF(C256&gt;0.005,EDATE('Loan Details'!$C$8,A256-1),"")</f>
        <v/>
      </c>
      <c r="C256" s="63" t="n">
        <f aca="false">H255</f>
        <v>0</v>
      </c>
      <c r="D256" s="64" t="n">
        <f aca="false">IF(C256&gt;0.005,MIN('Loan Details'!$C$18,ROUND(C256*(1+'Loan Details'!$C$17),2)),0)</f>
        <v>0</v>
      </c>
      <c r="E256" s="63" t="n">
        <f aca="false">IF(C256&gt;0.005,ROUND(C256*'Loan Details'!$C$17,2),0)</f>
        <v>0</v>
      </c>
      <c r="F256" s="63" t="n">
        <f aca="false">D256-E256</f>
        <v>0</v>
      </c>
      <c r="G256" s="63" t="n">
        <v>0</v>
      </c>
      <c r="H256" s="63" t="n">
        <f aca="false">MAX(0,ROUND(C256-F256-G256,2))</f>
        <v>0</v>
      </c>
      <c r="I256" s="66" t="n">
        <f aca="false">SUM($E$7:E256)</f>
        <v>4331075.5</v>
      </c>
      <c r="J256" s="67" t="n">
        <f aca="false">1-H256/'Loan Details'!$C$5</f>
        <v>1</v>
      </c>
      <c r="K256" s="61" t="n">
        <f aca="false">INT((A256-1)/12)+1</f>
        <v>21</v>
      </c>
    </row>
    <row r="257" customFormat="false" ht="15" hidden="false" customHeight="false" outlineLevel="0" collapsed="false">
      <c r="A257" s="61" t="n">
        <v>251</v>
      </c>
      <c r="B257" s="62" t="str">
        <f aca="false">IF(C257&gt;0.005,EDATE('Loan Details'!$C$8,A257-1),"")</f>
        <v/>
      </c>
      <c r="C257" s="63" t="n">
        <f aca="false">H256</f>
        <v>0</v>
      </c>
      <c r="D257" s="64" t="n">
        <f aca="false">IF(C257&gt;0.005,MIN('Loan Details'!$C$18,ROUND(C257*(1+'Loan Details'!$C$17),2)),0)</f>
        <v>0</v>
      </c>
      <c r="E257" s="63" t="n">
        <f aca="false">IF(C257&gt;0.005,ROUND(C257*'Loan Details'!$C$17,2),0)</f>
        <v>0</v>
      </c>
      <c r="F257" s="63" t="n">
        <f aca="false">D257-E257</f>
        <v>0</v>
      </c>
      <c r="G257" s="63" t="n">
        <v>0</v>
      </c>
      <c r="H257" s="63" t="n">
        <f aca="false">MAX(0,ROUND(C257-F257-G257,2))</f>
        <v>0</v>
      </c>
      <c r="I257" s="66" t="n">
        <f aca="false">SUM($E$7:E257)</f>
        <v>4331075.5</v>
      </c>
      <c r="J257" s="67" t="n">
        <f aca="false">1-H257/'Loan Details'!$C$5</f>
        <v>1</v>
      </c>
      <c r="K257" s="61" t="n">
        <f aca="false">INT((A257-1)/12)+1</f>
        <v>21</v>
      </c>
    </row>
    <row r="258" customFormat="false" ht="15" hidden="false" customHeight="false" outlineLevel="0" collapsed="false">
      <c r="A258" s="61" t="n">
        <v>252</v>
      </c>
      <c r="B258" s="62" t="str">
        <f aca="false">IF(C258&gt;0.005,EDATE('Loan Details'!$C$8,A258-1),"")</f>
        <v/>
      </c>
      <c r="C258" s="63" t="n">
        <f aca="false">H257</f>
        <v>0</v>
      </c>
      <c r="D258" s="64" t="n">
        <f aca="false">IF(C258&gt;0.005,MIN('Loan Details'!$C$18,ROUND(C258*(1+'Loan Details'!$C$17),2)),0)</f>
        <v>0</v>
      </c>
      <c r="E258" s="63" t="n">
        <f aca="false">IF(C258&gt;0.005,ROUND(C258*'Loan Details'!$C$17,2),0)</f>
        <v>0</v>
      </c>
      <c r="F258" s="63" t="n">
        <f aca="false">D258-E258</f>
        <v>0</v>
      </c>
      <c r="G258" s="63" t="n">
        <v>0</v>
      </c>
      <c r="H258" s="63" t="n">
        <f aca="false">MAX(0,ROUND(C258-F258-G258,2))</f>
        <v>0</v>
      </c>
      <c r="I258" s="66" t="n">
        <f aca="false">SUM($E$7:E258)</f>
        <v>4331075.5</v>
      </c>
      <c r="J258" s="67" t="n">
        <f aca="false">1-H258/'Loan Details'!$C$5</f>
        <v>1</v>
      </c>
      <c r="K258" s="61" t="n">
        <f aca="false">INT((A258-1)/12)+1</f>
        <v>21</v>
      </c>
    </row>
    <row r="259" customFormat="false" ht="15" hidden="false" customHeight="false" outlineLevel="0" collapsed="false">
      <c r="A259" s="61" t="n">
        <v>253</v>
      </c>
      <c r="B259" s="62" t="str">
        <f aca="false">IF(C259&gt;0.005,EDATE('Loan Details'!$C$8,A259-1),"")</f>
        <v/>
      </c>
      <c r="C259" s="63" t="n">
        <f aca="false">H258</f>
        <v>0</v>
      </c>
      <c r="D259" s="64" t="n">
        <f aca="false">IF(C259&gt;0.005,MIN('Loan Details'!$C$18,ROUND(C259*(1+'Loan Details'!$C$17),2)),0)</f>
        <v>0</v>
      </c>
      <c r="E259" s="63" t="n">
        <f aca="false">IF(C259&gt;0.005,ROUND(C259*'Loan Details'!$C$17,2),0)</f>
        <v>0</v>
      </c>
      <c r="F259" s="63" t="n">
        <f aca="false">D259-E259</f>
        <v>0</v>
      </c>
      <c r="G259" s="63" t="n">
        <v>0</v>
      </c>
      <c r="H259" s="63" t="n">
        <f aca="false">MAX(0,ROUND(C259-F259-G259,2))</f>
        <v>0</v>
      </c>
      <c r="I259" s="66" t="n">
        <f aca="false">SUM($E$7:E259)</f>
        <v>4331075.5</v>
      </c>
      <c r="J259" s="67" t="n">
        <f aca="false">1-H259/'Loan Details'!$C$5</f>
        <v>1</v>
      </c>
      <c r="K259" s="61" t="n">
        <f aca="false">INT((A259-1)/12)+1</f>
        <v>22</v>
      </c>
    </row>
    <row r="260" customFormat="false" ht="15" hidden="false" customHeight="false" outlineLevel="0" collapsed="false">
      <c r="A260" s="61" t="n">
        <v>254</v>
      </c>
      <c r="B260" s="62" t="str">
        <f aca="false">IF(C260&gt;0.005,EDATE('Loan Details'!$C$8,A260-1),"")</f>
        <v/>
      </c>
      <c r="C260" s="63" t="n">
        <f aca="false">H259</f>
        <v>0</v>
      </c>
      <c r="D260" s="64" t="n">
        <f aca="false">IF(C260&gt;0.005,MIN('Loan Details'!$C$18,ROUND(C260*(1+'Loan Details'!$C$17),2)),0)</f>
        <v>0</v>
      </c>
      <c r="E260" s="63" t="n">
        <f aca="false">IF(C260&gt;0.005,ROUND(C260*'Loan Details'!$C$17,2),0)</f>
        <v>0</v>
      </c>
      <c r="F260" s="63" t="n">
        <f aca="false">D260-E260</f>
        <v>0</v>
      </c>
      <c r="G260" s="63" t="n">
        <v>0</v>
      </c>
      <c r="H260" s="63" t="n">
        <f aca="false">MAX(0,ROUND(C260-F260-G260,2))</f>
        <v>0</v>
      </c>
      <c r="I260" s="66" t="n">
        <f aca="false">SUM($E$7:E260)</f>
        <v>4331075.5</v>
      </c>
      <c r="J260" s="67" t="n">
        <f aca="false">1-H260/'Loan Details'!$C$5</f>
        <v>1</v>
      </c>
      <c r="K260" s="61" t="n">
        <f aca="false">INT((A260-1)/12)+1</f>
        <v>22</v>
      </c>
    </row>
    <row r="261" customFormat="false" ht="15" hidden="false" customHeight="false" outlineLevel="0" collapsed="false">
      <c r="A261" s="61" t="n">
        <v>255</v>
      </c>
      <c r="B261" s="62" t="str">
        <f aca="false">IF(C261&gt;0.005,EDATE('Loan Details'!$C$8,A261-1),"")</f>
        <v/>
      </c>
      <c r="C261" s="63" t="n">
        <f aca="false">H260</f>
        <v>0</v>
      </c>
      <c r="D261" s="64" t="n">
        <f aca="false">IF(C261&gt;0.005,MIN('Loan Details'!$C$18,ROUND(C261*(1+'Loan Details'!$C$17),2)),0)</f>
        <v>0</v>
      </c>
      <c r="E261" s="63" t="n">
        <f aca="false">IF(C261&gt;0.005,ROUND(C261*'Loan Details'!$C$17,2),0)</f>
        <v>0</v>
      </c>
      <c r="F261" s="63" t="n">
        <f aca="false">D261-E261</f>
        <v>0</v>
      </c>
      <c r="G261" s="63" t="n">
        <v>0</v>
      </c>
      <c r="H261" s="63" t="n">
        <f aca="false">MAX(0,ROUND(C261-F261-G261,2))</f>
        <v>0</v>
      </c>
      <c r="I261" s="66" t="n">
        <f aca="false">SUM($E$7:E261)</f>
        <v>4331075.5</v>
      </c>
      <c r="J261" s="67" t="n">
        <f aca="false">1-H261/'Loan Details'!$C$5</f>
        <v>1</v>
      </c>
      <c r="K261" s="61" t="n">
        <f aca="false">INT((A261-1)/12)+1</f>
        <v>22</v>
      </c>
    </row>
    <row r="262" customFormat="false" ht="15" hidden="false" customHeight="false" outlineLevel="0" collapsed="false">
      <c r="A262" s="61" t="n">
        <v>256</v>
      </c>
      <c r="B262" s="62" t="str">
        <f aca="false">IF(C262&gt;0.005,EDATE('Loan Details'!$C$8,A262-1),"")</f>
        <v/>
      </c>
      <c r="C262" s="63" t="n">
        <f aca="false">H261</f>
        <v>0</v>
      </c>
      <c r="D262" s="64" t="n">
        <f aca="false">IF(C262&gt;0.005,MIN('Loan Details'!$C$18,ROUND(C262*(1+'Loan Details'!$C$17),2)),0)</f>
        <v>0</v>
      </c>
      <c r="E262" s="63" t="n">
        <f aca="false">IF(C262&gt;0.005,ROUND(C262*'Loan Details'!$C$17,2),0)</f>
        <v>0</v>
      </c>
      <c r="F262" s="63" t="n">
        <f aca="false">D262-E262</f>
        <v>0</v>
      </c>
      <c r="G262" s="63" t="n">
        <v>0</v>
      </c>
      <c r="H262" s="63" t="n">
        <f aca="false">MAX(0,ROUND(C262-F262-G262,2))</f>
        <v>0</v>
      </c>
      <c r="I262" s="66" t="n">
        <f aca="false">SUM($E$7:E262)</f>
        <v>4331075.5</v>
      </c>
      <c r="J262" s="67" t="n">
        <f aca="false">1-H262/'Loan Details'!$C$5</f>
        <v>1</v>
      </c>
      <c r="K262" s="61" t="n">
        <f aca="false">INT((A262-1)/12)+1</f>
        <v>22</v>
      </c>
    </row>
    <row r="263" customFormat="false" ht="15" hidden="false" customHeight="false" outlineLevel="0" collapsed="false">
      <c r="A263" s="61" t="n">
        <v>257</v>
      </c>
      <c r="B263" s="62" t="str">
        <f aca="false">IF(C263&gt;0.005,EDATE('Loan Details'!$C$8,A263-1),"")</f>
        <v/>
      </c>
      <c r="C263" s="63" t="n">
        <f aca="false">H262</f>
        <v>0</v>
      </c>
      <c r="D263" s="64" t="n">
        <f aca="false">IF(C263&gt;0.005,MIN('Loan Details'!$C$18,ROUND(C263*(1+'Loan Details'!$C$17),2)),0)</f>
        <v>0</v>
      </c>
      <c r="E263" s="63" t="n">
        <f aca="false">IF(C263&gt;0.005,ROUND(C263*'Loan Details'!$C$17,2),0)</f>
        <v>0</v>
      </c>
      <c r="F263" s="63" t="n">
        <f aca="false">D263-E263</f>
        <v>0</v>
      </c>
      <c r="G263" s="63" t="n">
        <v>0</v>
      </c>
      <c r="H263" s="63" t="n">
        <f aca="false">MAX(0,ROUND(C263-F263-G263,2))</f>
        <v>0</v>
      </c>
      <c r="I263" s="66" t="n">
        <f aca="false">SUM($E$7:E263)</f>
        <v>4331075.5</v>
      </c>
      <c r="J263" s="67" t="n">
        <f aca="false">1-H263/'Loan Details'!$C$5</f>
        <v>1</v>
      </c>
      <c r="K263" s="61" t="n">
        <f aca="false">INT((A263-1)/12)+1</f>
        <v>22</v>
      </c>
    </row>
    <row r="264" customFormat="false" ht="15" hidden="false" customHeight="false" outlineLevel="0" collapsed="false">
      <c r="A264" s="61" t="n">
        <v>258</v>
      </c>
      <c r="B264" s="62" t="str">
        <f aca="false">IF(C264&gt;0.005,EDATE('Loan Details'!$C$8,A264-1),"")</f>
        <v/>
      </c>
      <c r="C264" s="63" t="n">
        <f aca="false">H263</f>
        <v>0</v>
      </c>
      <c r="D264" s="64" t="n">
        <f aca="false">IF(C264&gt;0.005,MIN('Loan Details'!$C$18,ROUND(C264*(1+'Loan Details'!$C$17),2)),0)</f>
        <v>0</v>
      </c>
      <c r="E264" s="63" t="n">
        <f aca="false">IF(C264&gt;0.005,ROUND(C264*'Loan Details'!$C$17,2),0)</f>
        <v>0</v>
      </c>
      <c r="F264" s="63" t="n">
        <f aca="false">D264-E264</f>
        <v>0</v>
      </c>
      <c r="G264" s="63" t="n">
        <v>0</v>
      </c>
      <c r="H264" s="63" t="n">
        <f aca="false">MAX(0,ROUND(C264-F264-G264,2))</f>
        <v>0</v>
      </c>
      <c r="I264" s="66" t="n">
        <f aca="false">SUM($E$7:E264)</f>
        <v>4331075.5</v>
      </c>
      <c r="J264" s="67" t="n">
        <f aca="false">1-H264/'Loan Details'!$C$5</f>
        <v>1</v>
      </c>
      <c r="K264" s="61" t="n">
        <f aca="false">INT((A264-1)/12)+1</f>
        <v>22</v>
      </c>
    </row>
    <row r="265" customFormat="false" ht="15" hidden="false" customHeight="false" outlineLevel="0" collapsed="false">
      <c r="A265" s="61" t="n">
        <v>259</v>
      </c>
      <c r="B265" s="62" t="str">
        <f aca="false">IF(C265&gt;0.005,EDATE('Loan Details'!$C$8,A265-1),"")</f>
        <v/>
      </c>
      <c r="C265" s="63" t="n">
        <f aca="false">H264</f>
        <v>0</v>
      </c>
      <c r="D265" s="64" t="n">
        <f aca="false">IF(C265&gt;0.005,MIN('Loan Details'!$C$18,ROUND(C265*(1+'Loan Details'!$C$17),2)),0)</f>
        <v>0</v>
      </c>
      <c r="E265" s="63" t="n">
        <f aca="false">IF(C265&gt;0.005,ROUND(C265*'Loan Details'!$C$17,2),0)</f>
        <v>0</v>
      </c>
      <c r="F265" s="63" t="n">
        <f aca="false">D265-E265</f>
        <v>0</v>
      </c>
      <c r="G265" s="63" t="n">
        <v>0</v>
      </c>
      <c r="H265" s="63" t="n">
        <f aca="false">MAX(0,ROUND(C265-F265-G265,2))</f>
        <v>0</v>
      </c>
      <c r="I265" s="66" t="n">
        <f aca="false">SUM($E$7:E265)</f>
        <v>4331075.5</v>
      </c>
      <c r="J265" s="67" t="n">
        <f aca="false">1-H265/'Loan Details'!$C$5</f>
        <v>1</v>
      </c>
      <c r="K265" s="61" t="n">
        <f aca="false">INT((A265-1)/12)+1</f>
        <v>22</v>
      </c>
    </row>
    <row r="266" customFormat="false" ht="15" hidden="false" customHeight="false" outlineLevel="0" collapsed="false">
      <c r="A266" s="61" t="n">
        <v>260</v>
      </c>
      <c r="B266" s="62" t="str">
        <f aca="false">IF(C266&gt;0.005,EDATE('Loan Details'!$C$8,A266-1),"")</f>
        <v/>
      </c>
      <c r="C266" s="63" t="n">
        <f aca="false">H265</f>
        <v>0</v>
      </c>
      <c r="D266" s="64" t="n">
        <f aca="false">IF(C266&gt;0.005,MIN('Loan Details'!$C$18,ROUND(C266*(1+'Loan Details'!$C$17),2)),0)</f>
        <v>0</v>
      </c>
      <c r="E266" s="63" t="n">
        <f aca="false">IF(C266&gt;0.005,ROUND(C266*'Loan Details'!$C$17,2),0)</f>
        <v>0</v>
      </c>
      <c r="F266" s="63" t="n">
        <f aca="false">D266-E266</f>
        <v>0</v>
      </c>
      <c r="G266" s="63" t="n">
        <v>0</v>
      </c>
      <c r="H266" s="63" t="n">
        <f aca="false">MAX(0,ROUND(C266-F266-G266,2))</f>
        <v>0</v>
      </c>
      <c r="I266" s="66" t="n">
        <f aca="false">SUM($E$7:E266)</f>
        <v>4331075.5</v>
      </c>
      <c r="J266" s="67" t="n">
        <f aca="false">1-H266/'Loan Details'!$C$5</f>
        <v>1</v>
      </c>
      <c r="K266" s="61" t="n">
        <f aca="false">INT((A266-1)/12)+1</f>
        <v>22</v>
      </c>
    </row>
    <row r="267" customFormat="false" ht="15" hidden="false" customHeight="false" outlineLevel="0" collapsed="false">
      <c r="A267" s="61" t="n">
        <v>261</v>
      </c>
      <c r="B267" s="62" t="str">
        <f aca="false">IF(C267&gt;0.005,EDATE('Loan Details'!$C$8,A267-1),"")</f>
        <v/>
      </c>
      <c r="C267" s="63" t="n">
        <f aca="false">H266</f>
        <v>0</v>
      </c>
      <c r="D267" s="64" t="n">
        <f aca="false">IF(C267&gt;0.005,MIN('Loan Details'!$C$18,ROUND(C267*(1+'Loan Details'!$C$17),2)),0)</f>
        <v>0</v>
      </c>
      <c r="E267" s="63" t="n">
        <f aca="false">IF(C267&gt;0.005,ROUND(C267*'Loan Details'!$C$17,2),0)</f>
        <v>0</v>
      </c>
      <c r="F267" s="63" t="n">
        <f aca="false">D267-E267</f>
        <v>0</v>
      </c>
      <c r="G267" s="63" t="n">
        <v>0</v>
      </c>
      <c r="H267" s="63" t="n">
        <f aca="false">MAX(0,ROUND(C267-F267-G267,2))</f>
        <v>0</v>
      </c>
      <c r="I267" s="66" t="n">
        <f aca="false">SUM($E$7:E267)</f>
        <v>4331075.5</v>
      </c>
      <c r="J267" s="67" t="n">
        <f aca="false">1-H267/'Loan Details'!$C$5</f>
        <v>1</v>
      </c>
      <c r="K267" s="61" t="n">
        <f aca="false">INT((A267-1)/12)+1</f>
        <v>22</v>
      </c>
    </row>
    <row r="268" customFormat="false" ht="15" hidden="false" customHeight="false" outlineLevel="0" collapsed="false">
      <c r="A268" s="61" t="n">
        <v>262</v>
      </c>
      <c r="B268" s="62" t="str">
        <f aca="false">IF(C268&gt;0.005,EDATE('Loan Details'!$C$8,A268-1),"")</f>
        <v/>
      </c>
      <c r="C268" s="63" t="n">
        <f aca="false">H267</f>
        <v>0</v>
      </c>
      <c r="D268" s="64" t="n">
        <f aca="false">IF(C268&gt;0.005,MIN('Loan Details'!$C$18,ROUND(C268*(1+'Loan Details'!$C$17),2)),0)</f>
        <v>0</v>
      </c>
      <c r="E268" s="63" t="n">
        <f aca="false">IF(C268&gt;0.005,ROUND(C268*'Loan Details'!$C$17,2),0)</f>
        <v>0</v>
      </c>
      <c r="F268" s="63" t="n">
        <f aca="false">D268-E268</f>
        <v>0</v>
      </c>
      <c r="G268" s="63" t="n">
        <v>0</v>
      </c>
      <c r="H268" s="63" t="n">
        <f aca="false">MAX(0,ROUND(C268-F268-G268,2))</f>
        <v>0</v>
      </c>
      <c r="I268" s="66" t="n">
        <f aca="false">SUM($E$7:E268)</f>
        <v>4331075.5</v>
      </c>
      <c r="J268" s="67" t="n">
        <f aca="false">1-H268/'Loan Details'!$C$5</f>
        <v>1</v>
      </c>
      <c r="K268" s="61" t="n">
        <f aca="false">INT((A268-1)/12)+1</f>
        <v>22</v>
      </c>
    </row>
    <row r="269" customFormat="false" ht="15" hidden="false" customHeight="false" outlineLevel="0" collapsed="false">
      <c r="A269" s="61" t="n">
        <v>263</v>
      </c>
      <c r="B269" s="62" t="str">
        <f aca="false">IF(C269&gt;0.005,EDATE('Loan Details'!$C$8,A269-1),"")</f>
        <v/>
      </c>
      <c r="C269" s="63" t="n">
        <f aca="false">H268</f>
        <v>0</v>
      </c>
      <c r="D269" s="64" t="n">
        <f aca="false">IF(C269&gt;0.005,MIN('Loan Details'!$C$18,ROUND(C269*(1+'Loan Details'!$C$17),2)),0)</f>
        <v>0</v>
      </c>
      <c r="E269" s="63" t="n">
        <f aca="false">IF(C269&gt;0.005,ROUND(C269*'Loan Details'!$C$17,2),0)</f>
        <v>0</v>
      </c>
      <c r="F269" s="63" t="n">
        <f aca="false">D269-E269</f>
        <v>0</v>
      </c>
      <c r="G269" s="63" t="n">
        <v>0</v>
      </c>
      <c r="H269" s="63" t="n">
        <f aca="false">MAX(0,ROUND(C269-F269-G269,2))</f>
        <v>0</v>
      </c>
      <c r="I269" s="66" t="n">
        <f aca="false">SUM($E$7:E269)</f>
        <v>4331075.5</v>
      </c>
      <c r="J269" s="67" t="n">
        <f aca="false">1-H269/'Loan Details'!$C$5</f>
        <v>1</v>
      </c>
      <c r="K269" s="61" t="n">
        <f aca="false">INT((A269-1)/12)+1</f>
        <v>22</v>
      </c>
    </row>
    <row r="270" customFormat="false" ht="15" hidden="false" customHeight="false" outlineLevel="0" collapsed="false">
      <c r="A270" s="61" t="n">
        <v>264</v>
      </c>
      <c r="B270" s="62" t="str">
        <f aca="false">IF(C270&gt;0.005,EDATE('Loan Details'!$C$8,A270-1),"")</f>
        <v/>
      </c>
      <c r="C270" s="63" t="n">
        <f aca="false">H269</f>
        <v>0</v>
      </c>
      <c r="D270" s="64" t="n">
        <f aca="false">IF(C270&gt;0.005,MIN('Loan Details'!$C$18,ROUND(C270*(1+'Loan Details'!$C$17),2)),0)</f>
        <v>0</v>
      </c>
      <c r="E270" s="63" t="n">
        <f aca="false">IF(C270&gt;0.005,ROUND(C270*'Loan Details'!$C$17,2),0)</f>
        <v>0</v>
      </c>
      <c r="F270" s="63" t="n">
        <f aca="false">D270-E270</f>
        <v>0</v>
      </c>
      <c r="G270" s="63" t="n">
        <v>0</v>
      </c>
      <c r="H270" s="63" t="n">
        <f aca="false">MAX(0,ROUND(C270-F270-G270,2))</f>
        <v>0</v>
      </c>
      <c r="I270" s="66" t="n">
        <f aca="false">SUM($E$7:E270)</f>
        <v>4331075.5</v>
      </c>
      <c r="J270" s="67" t="n">
        <f aca="false">1-H270/'Loan Details'!$C$5</f>
        <v>1</v>
      </c>
      <c r="K270" s="61" t="n">
        <f aca="false">INT((A270-1)/12)+1</f>
        <v>22</v>
      </c>
    </row>
    <row r="271" customFormat="false" ht="15" hidden="false" customHeight="false" outlineLevel="0" collapsed="false">
      <c r="A271" s="61" t="n">
        <v>265</v>
      </c>
      <c r="B271" s="62" t="str">
        <f aca="false">IF(C271&gt;0.005,EDATE('Loan Details'!$C$8,A271-1),"")</f>
        <v/>
      </c>
      <c r="C271" s="63" t="n">
        <f aca="false">H270</f>
        <v>0</v>
      </c>
      <c r="D271" s="64" t="n">
        <f aca="false">IF(C271&gt;0.005,MIN('Loan Details'!$C$18,ROUND(C271*(1+'Loan Details'!$C$17),2)),0)</f>
        <v>0</v>
      </c>
      <c r="E271" s="63" t="n">
        <f aca="false">IF(C271&gt;0.005,ROUND(C271*'Loan Details'!$C$17,2),0)</f>
        <v>0</v>
      </c>
      <c r="F271" s="63" t="n">
        <f aca="false">D271-E271</f>
        <v>0</v>
      </c>
      <c r="G271" s="63" t="n">
        <v>0</v>
      </c>
      <c r="H271" s="63" t="n">
        <f aca="false">MAX(0,ROUND(C271-F271-G271,2))</f>
        <v>0</v>
      </c>
      <c r="I271" s="66" t="n">
        <f aca="false">SUM($E$7:E271)</f>
        <v>4331075.5</v>
      </c>
      <c r="J271" s="67" t="n">
        <f aca="false">1-H271/'Loan Details'!$C$5</f>
        <v>1</v>
      </c>
      <c r="K271" s="61" t="n">
        <f aca="false">INT((A271-1)/12)+1</f>
        <v>23</v>
      </c>
    </row>
    <row r="272" customFormat="false" ht="15" hidden="false" customHeight="false" outlineLevel="0" collapsed="false">
      <c r="A272" s="61" t="n">
        <v>266</v>
      </c>
      <c r="B272" s="62" t="str">
        <f aca="false">IF(C272&gt;0.005,EDATE('Loan Details'!$C$8,A272-1),"")</f>
        <v/>
      </c>
      <c r="C272" s="63" t="n">
        <f aca="false">H271</f>
        <v>0</v>
      </c>
      <c r="D272" s="64" t="n">
        <f aca="false">IF(C272&gt;0.005,MIN('Loan Details'!$C$18,ROUND(C272*(1+'Loan Details'!$C$17),2)),0)</f>
        <v>0</v>
      </c>
      <c r="E272" s="63" t="n">
        <f aca="false">IF(C272&gt;0.005,ROUND(C272*'Loan Details'!$C$17,2),0)</f>
        <v>0</v>
      </c>
      <c r="F272" s="63" t="n">
        <f aca="false">D272-E272</f>
        <v>0</v>
      </c>
      <c r="G272" s="63" t="n">
        <v>0</v>
      </c>
      <c r="H272" s="63" t="n">
        <f aca="false">MAX(0,ROUND(C272-F272-G272,2))</f>
        <v>0</v>
      </c>
      <c r="I272" s="66" t="n">
        <f aca="false">SUM($E$7:E272)</f>
        <v>4331075.5</v>
      </c>
      <c r="J272" s="67" t="n">
        <f aca="false">1-H272/'Loan Details'!$C$5</f>
        <v>1</v>
      </c>
      <c r="K272" s="61" t="n">
        <f aca="false">INT((A272-1)/12)+1</f>
        <v>23</v>
      </c>
    </row>
    <row r="273" customFormat="false" ht="15" hidden="false" customHeight="false" outlineLevel="0" collapsed="false">
      <c r="A273" s="61" t="n">
        <v>267</v>
      </c>
      <c r="B273" s="62" t="str">
        <f aca="false">IF(C273&gt;0.005,EDATE('Loan Details'!$C$8,A273-1),"")</f>
        <v/>
      </c>
      <c r="C273" s="63" t="n">
        <f aca="false">H272</f>
        <v>0</v>
      </c>
      <c r="D273" s="64" t="n">
        <f aca="false">IF(C273&gt;0.005,MIN('Loan Details'!$C$18,ROUND(C273*(1+'Loan Details'!$C$17),2)),0)</f>
        <v>0</v>
      </c>
      <c r="E273" s="63" t="n">
        <f aca="false">IF(C273&gt;0.005,ROUND(C273*'Loan Details'!$C$17,2),0)</f>
        <v>0</v>
      </c>
      <c r="F273" s="63" t="n">
        <f aca="false">D273-E273</f>
        <v>0</v>
      </c>
      <c r="G273" s="63" t="n">
        <v>0</v>
      </c>
      <c r="H273" s="63" t="n">
        <f aca="false">MAX(0,ROUND(C273-F273-G273,2))</f>
        <v>0</v>
      </c>
      <c r="I273" s="66" t="n">
        <f aca="false">SUM($E$7:E273)</f>
        <v>4331075.5</v>
      </c>
      <c r="J273" s="67" t="n">
        <f aca="false">1-H273/'Loan Details'!$C$5</f>
        <v>1</v>
      </c>
      <c r="K273" s="61" t="n">
        <f aca="false">INT((A273-1)/12)+1</f>
        <v>23</v>
      </c>
    </row>
    <row r="274" customFormat="false" ht="15" hidden="false" customHeight="false" outlineLevel="0" collapsed="false">
      <c r="A274" s="61" t="n">
        <v>268</v>
      </c>
      <c r="B274" s="62" t="str">
        <f aca="false">IF(C274&gt;0.005,EDATE('Loan Details'!$C$8,A274-1),"")</f>
        <v/>
      </c>
      <c r="C274" s="63" t="n">
        <f aca="false">H273</f>
        <v>0</v>
      </c>
      <c r="D274" s="64" t="n">
        <f aca="false">IF(C274&gt;0.005,MIN('Loan Details'!$C$18,ROUND(C274*(1+'Loan Details'!$C$17),2)),0)</f>
        <v>0</v>
      </c>
      <c r="E274" s="63" t="n">
        <f aca="false">IF(C274&gt;0.005,ROUND(C274*'Loan Details'!$C$17,2),0)</f>
        <v>0</v>
      </c>
      <c r="F274" s="63" t="n">
        <f aca="false">D274-E274</f>
        <v>0</v>
      </c>
      <c r="G274" s="63" t="n">
        <v>0</v>
      </c>
      <c r="H274" s="63" t="n">
        <f aca="false">MAX(0,ROUND(C274-F274-G274,2))</f>
        <v>0</v>
      </c>
      <c r="I274" s="66" t="n">
        <f aca="false">SUM($E$7:E274)</f>
        <v>4331075.5</v>
      </c>
      <c r="J274" s="67" t="n">
        <f aca="false">1-H274/'Loan Details'!$C$5</f>
        <v>1</v>
      </c>
      <c r="K274" s="61" t="n">
        <f aca="false">INT((A274-1)/12)+1</f>
        <v>23</v>
      </c>
    </row>
    <row r="275" customFormat="false" ht="15" hidden="false" customHeight="false" outlineLevel="0" collapsed="false">
      <c r="A275" s="61" t="n">
        <v>269</v>
      </c>
      <c r="B275" s="62" t="str">
        <f aca="false">IF(C275&gt;0.005,EDATE('Loan Details'!$C$8,A275-1),"")</f>
        <v/>
      </c>
      <c r="C275" s="63" t="n">
        <f aca="false">H274</f>
        <v>0</v>
      </c>
      <c r="D275" s="64" t="n">
        <f aca="false">IF(C275&gt;0.005,MIN('Loan Details'!$C$18,ROUND(C275*(1+'Loan Details'!$C$17),2)),0)</f>
        <v>0</v>
      </c>
      <c r="E275" s="63" t="n">
        <f aca="false">IF(C275&gt;0.005,ROUND(C275*'Loan Details'!$C$17,2),0)</f>
        <v>0</v>
      </c>
      <c r="F275" s="63" t="n">
        <f aca="false">D275-E275</f>
        <v>0</v>
      </c>
      <c r="G275" s="63" t="n">
        <v>0</v>
      </c>
      <c r="H275" s="63" t="n">
        <f aca="false">MAX(0,ROUND(C275-F275-G275,2))</f>
        <v>0</v>
      </c>
      <c r="I275" s="66" t="n">
        <f aca="false">SUM($E$7:E275)</f>
        <v>4331075.5</v>
      </c>
      <c r="J275" s="67" t="n">
        <f aca="false">1-H275/'Loan Details'!$C$5</f>
        <v>1</v>
      </c>
      <c r="K275" s="61" t="n">
        <f aca="false">INT((A275-1)/12)+1</f>
        <v>23</v>
      </c>
    </row>
    <row r="276" customFormat="false" ht="15" hidden="false" customHeight="false" outlineLevel="0" collapsed="false">
      <c r="A276" s="61" t="n">
        <v>270</v>
      </c>
      <c r="B276" s="62" t="str">
        <f aca="false">IF(C276&gt;0.005,EDATE('Loan Details'!$C$8,A276-1),"")</f>
        <v/>
      </c>
      <c r="C276" s="63" t="n">
        <f aca="false">H275</f>
        <v>0</v>
      </c>
      <c r="D276" s="64" t="n">
        <f aca="false">IF(C276&gt;0.005,MIN('Loan Details'!$C$18,ROUND(C276*(1+'Loan Details'!$C$17),2)),0)</f>
        <v>0</v>
      </c>
      <c r="E276" s="63" t="n">
        <f aca="false">IF(C276&gt;0.005,ROUND(C276*'Loan Details'!$C$17,2),0)</f>
        <v>0</v>
      </c>
      <c r="F276" s="63" t="n">
        <f aca="false">D276-E276</f>
        <v>0</v>
      </c>
      <c r="G276" s="63" t="n">
        <v>0</v>
      </c>
      <c r="H276" s="63" t="n">
        <f aca="false">MAX(0,ROUND(C276-F276-G276,2))</f>
        <v>0</v>
      </c>
      <c r="I276" s="66" t="n">
        <f aca="false">SUM($E$7:E276)</f>
        <v>4331075.5</v>
      </c>
      <c r="J276" s="67" t="n">
        <f aca="false">1-H276/'Loan Details'!$C$5</f>
        <v>1</v>
      </c>
      <c r="K276" s="61" t="n">
        <f aca="false">INT((A276-1)/12)+1</f>
        <v>23</v>
      </c>
    </row>
    <row r="277" customFormat="false" ht="15" hidden="false" customHeight="false" outlineLevel="0" collapsed="false">
      <c r="A277" s="61" t="n">
        <v>271</v>
      </c>
      <c r="B277" s="62" t="str">
        <f aca="false">IF(C277&gt;0.005,EDATE('Loan Details'!$C$8,A277-1),"")</f>
        <v/>
      </c>
      <c r="C277" s="63" t="n">
        <f aca="false">H276</f>
        <v>0</v>
      </c>
      <c r="D277" s="64" t="n">
        <f aca="false">IF(C277&gt;0.005,MIN('Loan Details'!$C$18,ROUND(C277*(1+'Loan Details'!$C$17),2)),0)</f>
        <v>0</v>
      </c>
      <c r="E277" s="63" t="n">
        <f aca="false">IF(C277&gt;0.005,ROUND(C277*'Loan Details'!$C$17,2),0)</f>
        <v>0</v>
      </c>
      <c r="F277" s="63" t="n">
        <f aca="false">D277-E277</f>
        <v>0</v>
      </c>
      <c r="G277" s="63" t="n">
        <v>0</v>
      </c>
      <c r="H277" s="63" t="n">
        <f aca="false">MAX(0,ROUND(C277-F277-G277,2))</f>
        <v>0</v>
      </c>
      <c r="I277" s="66" t="n">
        <f aca="false">SUM($E$7:E277)</f>
        <v>4331075.5</v>
      </c>
      <c r="J277" s="67" t="n">
        <f aca="false">1-H277/'Loan Details'!$C$5</f>
        <v>1</v>
      </c>
      <c r="K277" s="61" t="n">
        <f aca="false">INT((A277-1)/12)+1</f>
        <v>23</v>
      </c>
    </row>
    <row r="278" customFormat="false" ht="15" hidden="false" customHeight="false" outlineLevel="0" collapsed="false">
      <c r="A278" s="61" t="n">
        <v>272</v>
      </c>
      <c r="B278" s="62" t="str">
        <f aca="false">IF(C278&gt;0.005,EDATE('Loan Details'!$C$8,A278-1),"")</f>
        <v/>
      </c>
      <c r="C278" s="63" t="n">
        <f aca="false">H277</f>
        <v>0</v>
      </c>
      <c r="D278" s="64" t="n">
        <f aca="false">IF(C278&gt;0.005,MIN('Loan Details'!$C$18,ROUND(C278*(1+'Loan Details'!$C$17),2)),0)</f>
        <v>0</v>
      </c>
      <c r="E278" s="63" t="n">
        <f aca="false">IF(C278&gt;0.005,ROUND(C278*'Loan Details'!$C$17,2),0)</f>
        <v>0</v>
      </c>
      <c r="F278" s="63" t="n">
        <f aca="false">D278-E278</f>
        <v>0</v>
      </c>
      <c r="G278" s="63" t="n">
        <v>0</v>
      </c>
      <c r="H278" s="63" t="n">
        <f aca="false">MAX(0,ROUND(C278-F278-G278,2))</f>
        <v>0</v>
      </c>
      <c r="I278" s="66" t="n">
        <f aca="false">SUM($E$7:E278)</f>
        <v>4331075.5</v>
      </c>
      <c r="J278" s="67" t="n">
        <f aca="false">1-H278/'Loan Details'!$C$5</f>
        <v>1</v>
      </c>
      <c r="K278" s="61" t="n">
        <f aca="false">INT((A278-1)/12)+1</f>
        <v>23</v>
      </c>
    </row>
    <row r="279" customFormat="false" ht="15" hidden="false" customHeight="false" outlineLevel="0" collapsed="false">
      <c r="A279" s="61" t="n">
        <v>273</v>
      </c>
      <c r="B279" s="62" t="str">
        <f aca="false">IF(C279&gt;0.005,EDATE('Loan Details'!$C$8,A279-1),"")</f>
        <v/>
      </c>
      <c r="C279" s="63" t="n">
        <f aca="false">H278</f>
        <v>0</v>
      </c>
      <c r="D279" s="64" t="n">
        <f aca="false">IF(C279&gt;0.005,MIN('Loan Details'!$C$18,ROUND(C279*(1+'Loan Details'!$C$17),2)),0)</f>
        <v>0</v>
      </c>
      <c r="E279" s="63" t="n">
        <f aca="false">IF(C279&gt;0.005,ROUND(C279*'Loan Details'!$C$17,2),0)</f>
        <v>0</v>
      </c>
      <c r="F279" s="63" t="n">
        <f aca="false">D279-E279</f>
        <v>0</v>
      </c>
      <c r="G279" s="63" t="n">
        <v>0</v>
      </c>
      <c r="H279" s="63" t="n">
        <f aca="false">MAX(0,ROUND(C279-F279-G279,2))</f>
        <v>0</v>
      </c>
      <c r="I279" s="66" t="n">
        <f aca="false">SUM($E$7:E279)</f>
        <v>4331075.5</v>
      </c>
      <c r="J279" s="67" t="n">
        <f aca="false">1-H279/'Loan Details'!$C$5</f>
        <v>1</v>
      </c>
      <c r="K279" s="61" t="n">
        <f aca="false">INT((A279-1)/12)+1</f>
        <v>23</v>
      </c>
    </row>
    <row r="280" customFormat="false" ht="15" hidden="false" customHeight="false" outlineLevel="0" collapsed="false">
      <c r="A280" s="61" t="n">
        <v>274</v>
      </c>
      <c r="B280" s="62" t="str">
        <f aca="false">IF(C280&gt;0.005,EDATE('Loan Details'!$C$8,A280-1),"")</f>
        <v/>
      </c>
      <c r="C280" s="63" t="n">
        <f aca="false">H279</f>
        <v>0</v>
      </c>
      <c r="D280" s="64" t="n">
        <f aca="false">IF(C280&gt;0.005,MIN('Loan Details'!$C$18,ROUND(C280*(1+'Loan Details'!$C$17),2)),0)</f>
        <v>0</v>
      </c>
      <c r="E280" s="63" t="n">
        <f aca="false">IF(C280&gt;0.005,ROUND(C280*'Loan Details'!$C$17,2),0)</f>
        <v>0</v>
      </c>
      <c r="F280" s="63" t="n">
        <f aca="false">D280-E280</f>
        <v>0</v>
      </c>
      <c r="G280" s="63" t="n">
        <v>0</v>
      </c>
      <c r="H280" s="63" t="n">
        <f aca="false">MAX(0,ROUND(C280-F280-G280,2))</f>
        <v>0</v>
      </c>
      <c r="I280" s="66" t="n">
        <f aca="false">SUM($E$7:E280)</f>
        <v>4331075.5</v>
      </c>
      <c r="J280" s="67" t="n">
        <f aca="false">1-H280/'Loan Details'!$C$5</f>
        <v>1</v>
      </c>
      <c r="K280" s="61" t="n">
        <f aca="false">INT((A280-1)/12)+1</f>
        <v>23</v>
      </c>
    </row>
    <row r="281" customFormat="false" ht="15" hidden="false" customHeight="false" outlineLevel="0" collapsed="false">
      <c r="A281" s="61" t="n">
        <v>275</v>
      </c>
      <c r="B281" s="62" t="str">
        <f aca="false">IF(C281&gt;0.005,EDATE('Loan Details'!$C$8,A281-1),"")</f>
        <v/>
      </c>
      <c r="C281" s="63" t="n">
        <f aca="false">H280</f>
        <v>0</v>
      </c>
      <c r="D281" s="64" t="n">
        <f aca="false">IF(C281&gt;0.005,MIN('Loan Details'!$C$18,ROUND(C281*(1+'Loan Details'!$C$17),2)),0)</f>
        <v>0</v>
      </c>
      <c r="E281" s="63" t="n">
        <f aca="false">IF(C281&gt;0.005,ROUND(C281*'Loan Details'!$C$17,2),0)</f>
        <v>0</v>
      </c>
      <c r="F281" s="63" t="n">
        <f aca="false">D281-E281</f>
        <v>0</v>
      </c>
      <c r="G281" s="63" t="n">
        <v>0</v>
      </c>
      <c r="H281" s="63" t="n">
        <f aca="false">MAX(0,ROUND(C281-F281-G281,2))</f>
        <v>0</v>
      </c>
      <c r="I281" s="66" t="n">
        <f aca="false">SUM($E$7:E281)</f>
        <v>4331075.5</v>
      </c>
      <c r="J281" s="67" t="n">
        <f aca="false">1-H281/'Loan Details'!$C$5</f>
        <v>1</v>
      </c>
      <c r="K281" s="61" t="n">
        <f aca="false">INT((A281-1)/12)+1</f>
        <v>23</v>
      </c>
    </row>
    <row r="282" customFormat="false" ht="15" hidden="false" customHeight="false" outlineLevel="0" collapsed="false">
      <c r="A282" s="61" t="n">
        <v>276</v>
      </c>
      <c r="B282" s="62" t="str">
        <f aca="false">IF(C282&gt;0.005,EDATE('Loan Details'!$C$8,A282-1),"")</f>
        <v/>
      </c>
      <c r="C282" s="63" t="n">
        <f aca="false">H281</f>
        <v>0</v>
      </c>
      <c r="D282" s="64" t="n">
        <f aca="false">IF(C282&gt;0.005,MIN('Loan Details'!$C$18,ROUND(C282*(1+'Loan Details'!$C$17),2)),0)</f>
        <v>0</v>
      </c>
      <c r="E282" s="63" t="n">
        <f aca="false">IF(C282&gt;0.005,ROUND(C282*'Loan Details'!$C$17,2),0)</f>
        <v>0</v>
      </c>
      <c r="F282" s="63" t="n">
        <f aca="false">D282-E282</f>
        <v>0</v>
      </c>
      <c r="G282" s="63" t="n">
        <v>0</v>
      </c>
      <c r="H282" s="63" t="n">
        <f aca="false">MAX(0,ROUND(C282-F282-G282,2))</f>
        <v>0</v>
      </c>
      <c r="I282" s="66" t="n">
        <f aca="false">SUM($E$7:E282)</f>
        <v>4331075.5</v>
      </c>
      <c r="J282" s="67" t="n">
        <f aca="false">1-H282/'Loan Details'!$C$5</f>
        <v>1</v>
      </c>
      <c r="K282" s="61" t="n">
        <f aca="false">INT((A282-1)/12)+1</f>
        <v>23</v>
      </c>
    </row>
    <row r="283" customFormat="false" ht="15" hidden="false" customHeight="false" outlineLevel="0" collapsed="false">
      <c r="A283" s="61" t="n">
        <v>277</v>
      </c>
      <c r="B283" s="62" t="str">
        <f aca="false">IF(C283&gt;0.005,EDATE('Loan Details'!$C$8,A283-1),"")</f>
        <v/>
      </c>
      <c r="C283" s="63" t="n">
        <f aca="false">H282</f>
        <v>0</v>
      </c>
      <c r="D283" s="64" t="n">
        <f aca="false">IF(C283&gt;0.005,MIN('Loan Details'!$C$18,ROUND(C283*(1+'Loan Details'!$C$17),2)),0)</f>
        <v>0</v>
      </c>
      <c r="E283" s="63" t="n">
        <f aca="false">IF(C283&gt;0.005,ROUND(C283*'Loan Details'!$C$17,2),0)</f>
        <v>0</v>
      </c>
      <c r="F283" s="63" t="n">
        <f aca="false">D283-E283</f>
        <v>0</v>
      </c>
      <c r="G283" s="63" t="n">
        <v>0</v>
      </c>
      <c r="H283" s="63" t="n">
        <f aca="false">MAX(0,ROUND(C283-F283-G283,2))</f>
        <v>0</v>
      </c>
      <c r="I283" s="66" t="n">
        <f aca="false">SUM($E$7:E283)</f>
        <v>4331075.5</v>
      </c>
      <c r="J283" s="67" t="n">
        <f aca="false">1-H283/'Loan Details'!$C$5</f>
        <v>1</v>
      </c>
      <c r="K283" s="61" t="n">
        <f aca="false">INT((A283-1)/12)+1</f>
        <v>24</v>
      </c>
    </row>
    <row r="284" customFormat="false" ht="15" hidden="false" customHeight="false" outlineLevel="0" collapsed="false">
      <c r="A284" s="61" t="n">
        <v>278</v>
      </c>
      <c r="B284" s="62" t="str">
        <f aca="false">IF(C284&gt;0.005,EDATE('Loan Details'!$C$8,A284-1),"")</f>
        <v/>
      </c>
      <c r="C284" s="63" t="n">
        <f aca="false">H283</f>
        <v>0</v>
      </c>
      <c r="D284" s="64" t="n">
        <f aca="false">IF(C284&gt;0.005,MIN('Loan Details'!$C$18,ROUND(C284*(1+'Loan Details'!$C$17),2)),0)</f>
        <v>0</v>
      </c>
      <c r="E284" s="63" t="n">
        <f aca="false">IF(C284&gt;0.005,ROUND(C284*'Loan Details'!$C$17,2),0)</f>
        <v>0</v>
      </c>
      <c r="F284" s="63" t="n">
        <f aca="false">D284-E284</f>
        <v>0</v>
      </c>
      <c r="G284" s="63" t="n">
        <v>0</v>
      </c>
      <c r="H284" s="63" t="n">
        <f aca="false">MAX(0,ROUND(C284-F284-G284,2))</f>
        <v>0</v>
      </c>
      <c r="I284" s="66" t="n">
        <f aca="false">SUM($E$7:E284)</f>
        <v>4331075.5</v>
      </c>
      <c r="J284" s="67" t="n">
        <f aca="false">1-H284/'Loan Details'!$C$5</f>
        <v>1</v>
      </c>
      <c r="K284" s="61" t="n">
        <f aca="false">INT((A284-1)/12)+1</f>
        <v>24</v>
      </c>
    </row>
    <row r="285" customFormat="false" ht="15" hidden="false" customHeight="false" outlineLevel="0" collapsed="false">
      <c r="A285" s="61" t="n">
        <v>279</v>
      </c>
      <c r="B285" s="62" t="str">
        <f aca="false">IF(C285&gt;0.005,EDATE('Loan Details'!$C$8,A285-1),"")</f>
        <v/>
      </c>
      <c r="C285" s="63" t="n">
        <f aca="false">H284</f>
        <v>0</v>
      </c>
      <c r="D285" s="64" t="n">
        <f aca="false">IF(C285&gt;0.005,MIN('Loan Details'!$C$18,ROUND(C285*(1+'Loan Details'!$C$17),2)),0)</f>
        <v>0</v>
      </c>
      <c r="E285" s="63" t="n">
        <f aca="false">IF(C285&gt;0.005,ROUND(C285*'Loan Details'!$C$17,2),0)</f>
        <v>0</v>
      </c>
      <c r="F285" s="63" t="n">
        <f aca="false">D285-E285</f>
        <v>0</v>
      </c>
      <c r="G285" s="63" t="n">
        <v>0</v>
      </c>
      <c r="H285" s="63" t="n">
        <f aca="false">MAX(0,ROUND(C285-F285-G285,2))</f>
        <v>0</v>
      </c>
      <c r="I285" s="66" t="n">
        <f aca="false">SUM($E$7:E285)</f>
        <v>4331075.5</v>
      </c>
      <c r="J285" s="67" t="n">
        <f aca="false">1-H285/'Loan Details'!$C$5</f>
        <v>1</v>
      </c>
      <c r="K285" s="61" t="n">
        <f aca="false">INT((A285-1)/12)+1</f>
        <v>24</v>
      </c>
    </row>
    <row r="286" customFormat="false" ht="15" hidden="false" customHeight="false" outlineLevel="0" collapsed="false">
      <c r="A286" s="61" t="n">
        <v>280</v>
      </c>
      <c r="B286" s="62" t="str">
        <f aca="false">IF(C286&gt;0.005,EDATE('Loan Details'!$C$8,A286-1),"")</f>
        <v/>
      </c>
      <c r="C286" s="63" t="n">
        <f aca="false">H285</f>
        <v>0</v>
      </c>
      <c r="D286" s="64" t="n">
        <f aca="false">IF(C286&gt;0.005,MIN('Loan Details'!$C$18,ROUND(C286*(1+'Loan Details'!$C$17),2)),0)</f>
        <v>0</v>
      </c>
      <c r="E286" s="63" t="n">
        <f aca="false">IF(C286&gt;0.005,ROUND(C286*'Loan Details'!$C$17,2),0)</f>
        <v>0</v>
      </c>
      <c r="F286" s="63" t="n">
        <f aca="false">D286-E286</f>
        <v>0</v>
      </c>
      <c r="G286" s="63" t="n">
        <v>0</v>
      </c>
      <c r="H286" s="63" t="n">
        <f aca="false">MAX(0,ROUND(C286-F286-G286,2))</f>
        <v>0</v>
      </c>
      <c r="I286" s="66" t="n">
        <f aca="false">SUM($E$7:E286)</f>
        <v>4331075.5</v>
      </c>
      <c r="J286" s="67" t="n">
        <f aca="false">1-H286/'Loan Details'!$C$5</f>
        <v>1</v>
      </c>
      <c r="K286" s="61" t="n">
        <f aca="false">INT((A286-1)/12)+1</f>
        <v>24</v>
      </c>
    </row>
    <row r="287" customFormat="false" ht="15" hidden="false" customHeight="false" outlineLevel="0" collapsed="false">
      <c r="A287" s="61" t="n">
        <v>281</v>
      </c>
      <c r="B287" s="62" t="str">
        <f aca="false">IF(C287&gt;0.005,EDATE('Loan Details'!$C$8,A287-1),"")</f>
        <v/>
      </c>
      <c r="C287" s="63" t="n">
        <f aca="false">H286</f>
        <v>0</v>
      </c>
      <c r="D287" s="64" t="n">
        <f aca="false">IF(C287&gt;0.005,MIN('Loan Details'!$C$18,ROUND(C287*(1+'Loan Details'!$C$17),2)),0)</f>
        <v>0</v>
      </c>
      <c r="E287" s="63" t="n">
        <f aca="false">IF(C287&gt;0.005,ROUND(C287*'Loan Details'!$C$17,2),0)</f>
        <v>0</v>
      </c>
      <c r="F287" s="63" t="n">
        <f aca="false">D287-E287</f>
        <v>0</v>
      </c>
      <c r="G287" s="63" t="n">
        <v>0</v>
      </c>
      <c r="H287" s="63" t="n">
        <f aca="false">MAX(0,ROUND(C287-F287-G287,2))</f>
        <v>0</v>
      </c>
      <c r="I287" s="66" t="n">
        <f aca="false">SUM($E$7:E287)</f>
        <v>4331075.5</v>
      </c>
      <c r="J287" s="67" t="n">
        <f aca="false">1-H287/'Loan Details'!$C$5</f>
        <v>1</v>
      </c>
      <c r="K287" s="61" t="n">
        <f aca="false">INT((A287-1)/12)+1</f>
        <v>24</v>
      </c>
    </row>
    <row r="288" customFormat="false" ht="15" hidden="false" customHeight="false" outlineLevel="0" collapsed="false">
      <c r="A288" s="61" t="n">
        <v>282</v>
      </c>
      <c r="B288" s="62" t="str">
        <f aca="false">IF(C288&gt;0.005,EDATE('Loan Details'!$C$8,A288-1),"")</f>
        <v/>
      </c>
      <c r="C288" s="63" t="n">
        <f aca="false">H287</f>
        <v>0</v>
      </c>
      <c r="D288" s="64" t="n">
        <f aca="false">IF(C288&gt;0.005,MIN('Loan Details'!$C$18,ROUND(C288*(1+'Loan Details'!$C$17),2)),0)</f>
        <v>0</v>
      </c>
      <c r="E288" s="63" t="n">
        <f aca="false">IF(C288&gt;0.005,ROUND(C288*'Loan Details'!$C$17,2),0)</f>
        <v>0</v>
      </c>
      <c r="F288" s="63" t="n">
        <f aca="false">D288-E288</f>
        <v>0</v>
      </c>
      <c r="G288" s="63" t="n">
        <v>0</v>
      </c>
      <c r="H288" s="63" t="n">
        <f aca="false">MAX(0,ROUND(C288-F288-G288,2))</f>
        <v>0</v>
      </c>
      <c r="I288" s="66" t="n">
        <f aca="false">SUM($E$7:E288)</f>
        <v>4331075.5</v>
      </c>
      <c r="J288" s="67" t="n">
        <f aca="false">1-H288/'Loan Details'!$C$5</f>
        <v>1</v>
      </c>
      <c r="K288" s="61" t="n">
        <f aca="false">INT((A288-1)/12)+1</f>
        <v>24</v>
      </c>
    </row>
    <row r="289" customFormat="false" ht="15" hidden="false" customHeight="false" outlineLevel="0" collapsed="false">
      <c r="A289" s="61" t="n">
        <v>283</v>
      </c>
      <c r="B289" s="62" t="str">
        <f aca="false">IF(C289&gt;0.005,EDATE('Loan Details'!$C$8,A289-1),"")</f>
        <v/>
      </c>
      <c r="C289" s="63" t="n">
        <f aca="false">H288</f>
        <v>0</v>
      </c>
      <c r="D289" s="64" t="n">
        <f aca="false">IF(C289&gt;0.005,MIN('Loan Details'!$C$18,ROUND(C289*(1+'Loan Details'!$C$17),2)),0)</f>
        <v>0</v>
      </c>
      <c r="E289" s="63" t="n">
        <f aca="false">IF(C289&gt;0.005,ROUND(C289*'Loan Details'!$C$17,2),0)</f>
        <v>0</v>
      </c>
      <c r="F289" s="63" t="n">
        <f aca="false">D289-E289</f>
        <v>0</v>
      </c>
      <c r="G289" s="63" t="n">
        <v>0</v>
      </c>
      <c r="H289" s="63" t="n">
        <f aca="false">MAX(0,ROUND(C289-F289-G289,2))</f>
        <v>0</v>
      </c>
      <c r="I289" s="66" t="n">
        <f aca="false">SUM($E$7:E289)</f>
        <v>4331075.5</v>
      </c>
      <c r="J289" s="67" t="n">
        <f aca="false">1-H289/'Loan Details'!$C$5</f>
        <v>1</v>
      </c>
      <c r="K289" s="61" t="n">
        <f aca="false">INT((A289-1)/12)+1</f>
        <v>24</v>
      </c>
    </row>
    <row r="290" customFormat="false" ht="15" hidden="false" customHeight="false" outlineLevel="0" collapsed="false">
      <c r="A290" s="61" t="n">
        <v>284</v>
      </c>
      <c r="B290" s="62" t="str">
        <f aca="false">IF(C290&gt;0.005,EDATE('Loan Details'!$C$8,A290-1),"")</f>
        <v/>
      </c>
      <c r="C290" s="63" t="n">
        <f aca="false">H289</f>
        <v>0</v>
      </c>
      <c r="D290" s="64" t="n">
        <f aca="false">IF(C290&gt;0.005,MIN('Loan Details'!$C$18,ROUND(C290*(1+'Loan Details'!$C$17),2)),0)</f>
        <v>0</v>
      </c>
      <c r="E290" s="63" t="n">
        <f aca="false">IF(C290&gt;0.005,ROUND(C290*'Loan Details'!$C$17,2),0)</f>
        <v>0</v>
      </c>
      <c r="F290" s="63" t="n">
        <f aca="false">D290-E290</f>
        <v>0</v>
      </c>
      <c r="G290" s="63" t="n">
        <v>0</v>
      </c>
      <c r="H290" s="63" t="n">
        <f aca="false">MAX(0,ROUND(C290-F290-G290,2))</f>
        <v>0</v>
      </c>
      <c r="I290" s="66" t="n">
        <f aca="false">SUM($E$7:E290)</f>
        <v>4331075.5</v>
      </c>
      <c r="J290" s="67" t="n">
        <f aca="false">1-H290/'Loan Details'!$C$5</f>
        <v>1</v>
      </c>
      <c r="K290" s="61" t="n">
        <f aca="false">INT((A290-1)/12)+1</f>
        <v>24</v>
      </c>
    </row>
    <row r="291" customFormat="false" ht="15" hidden="false" customHeight="false" outlineLevel="0" collapsed="false">
      <c r="A291" s="61" t="n">
        <v>285</v>
      </c>
      <c r="B291" s="62" t="str">
        <f aca="false">IF(C291&gt;0.005,EDATE('Loan Details'!$C$8,A291-1),"")</f>
        <v/>
      </c>
      <c r="C291" s="63" t="n">
        <f aca="false">H290</f>
        <v>0</v>
      </c>
      <c r="D291" s="64" t="n">
        <f aca="false">IF(C291&gt;0.005,MIN('Loan Details'!$C$18,ROUND(C291*(1+'Loan Details'!$C$17),2)),0)</f>
        <v>0</v>
      </c>
      <c r="E291" s="63" t="n">
        <f aca="false">IF(C291&gt;0.005,ROUND(C291*'Loan Details'!$C$17,2),0)</f>
        <v>0</v>
      </c>
      <c r="F291" s="63" t="n">
        <f aca="false">D291-E291</f>
        <v>0</v>
      </c>
      <c r="G291" s="63" t="n">
        <v>0</v>
      </c>
      <c r="H291" s="63" t="n">
        <f aca="false">MAX(0,ROUND(C291-F291-G291,2))</f>
        <v>0</v>
      </c>
      <c r="I291" s="66" t="n">
        <f aca="false">SUM($E$7:E291)</f>
        <v>4331075.5</v>
      </c>
      <c r="J291" s="67" t="n">
        <f aca="false">1-H291/'Loan Details'!$C$5</f>
        <v>1</v>
      </c>
      <c r="K291" s="61" t="n">
        <f aca="false">INT((A291-1)/12)+1</f>
        <v>24</v>
      </c>
    </row>
    <row r="292" customFormat="false" ht="15" hidden="false" customHeight="false" outlineLevel="0" collapsed="false">
      <c r="A292" s="61" t="n">
        <v>286</v>
      </c>
      <c r="B292" s="62" t="str">
        <f aca="false">IF(C292&gt;0.005,EDATE('Loan Details'!$C$8,A292-1),"")</f>
        <v/>
      </c>
      <c r="C292" s="63" t="n">
        <f aca="false">H291</f>
        <v>0</v>
      </c>
      <c r="D292" s="64" t="n">
        <f aca="false">IF(C292&gt;0.005,MIN('Loan Details'!$C$18,ROUND(C292*(1+'Loan Details'!$C$17),2)),0)</f>
        <v>0</v>
      </c>
      <c r="E292" s="63" t="n">
        <f aca="false">IF(C292&gt;0.005,ROUND(C292*'Loan Details'!$C$17,2),0)</f>
        <v>0</v>
      </c>
      <c r="F292" s="63" t="n">
        <f aca="false">D292-E292</f>
        <v>0</v>
      </c>
      <c r="G292" s="63" t="n">
        <v>0</v>
      </c>
      <c r="H292" s="63" t="n">
        <f aca="false">MAX(0,ROUND(C292-F292-G292,2))</f>
        <v>0</v>
      </c>
      <c r="I292" s="66" t="n">
        <f aca="false">SUM($E$7:E292)</f>
        <v>4331075.5</v>
      </c>
      <c r="J292" s="67" t="n">
        <f aca="false">1-H292/'Loan Details'!$C$5</f>
        <v>1</v>
      </c>
      <c r="K292" s="61" t="n">
        <f aca="false">INT((A292-1)/12)+1</f>
        <v>24</v>
      </c>
    </row>
    <row r="293" customFormat="false" ht="15" hidden="false" customHeight="false" outlineLevel="0" collapsed="false">
      <c r="A293" s="61" t="n">
        <v>287</v>
      </c>
      <c r="B293" s="62" t="str">
        <f aca="false">IF(C293&gt;0.005,EDATE('Loan Details'!$C$8,A293-1),"")</f>
        <v/>
      </c>
      <c r="C293" s="63" t="n">
        <f aca="false">H292</f>
        <v>0</v>
      </c>
      <c r="D293" s="64" t="n">
        <f aca="false">IF(C293&gt;0.005,MIN('Loan Details'!$C$18,ROUND(C293*(1+'Loan Details'!$C$17),2)),0)</f>
        <v>0</v>
      </c>
      <c r="E293" s="63" t="n">
        <f aca="false">IF(C293&gt;0.005,ROUND(C293*'Loan Details'!$C$17,2),0)</f>
        <v>0</v>
      </c>
      <c r="F293" s="63" t="n">
        <f aca="false">D293-E293</f>
        <v>0</v>
      </c>
      <c r="G293" s="63" t="n">
        <v>0</v>
      </c>
      <c r="H293" s="63" t="n">
        <f aca="false">MAX(0,ROUND(C293-F293-G293,2))</f>
        <v>0</v>
      </c>
      <c r="I293" s="66" t="n">
        <f aca="false">SUM($E$7:E293)</f>
        <v>4331075.5</v>
      </c>
      <c r="J293" s="67" t="n">
        <f aca="false">1-H293/'Loan Details'!$C$5</f>
        <v>1</v>
      </c>
      <c r="K293" s="61" t="n">
        <f aca="false">INT((A293-1)/12)+1</f>
        <v>24</v>
      </c>
    </row>
    <row r="294" customFormat="false" ht="15" hidden="false" customHeight="false" outlineLevel="0" collapsed="false">
      <c r="A294" s="61" t="n">
        <v>288</v>
      </c>
      <c r="B294" s="62" t="str">
        <f aca="false">IF(C294&gt;0.005,EDATE('Loan Details'!$C$8,A294-1),"")</f>
        <v/>
      </c>
      <c r="C294" s="63" t="n">
        <f aca="false">H293</f>
        <v>0</v>
      </c>
      <c r="D294" s="64" t="n">
        <f aca="false">IF(C294&gt;0.005,MIN('Loan Details'!$C$18,ROUND(C294*(1+'Loan Details'!$C$17),2)),0)</f>
        <v>0</v>
      </c>
      <c r="E294" s="63" t="n">
        <f aca="false">IF(C294&gt;0.005,ROUND(C294*'Loan Details'!$C$17,2),0)</f>
        <v>0</v>
      </c>
      <c r="F294" s="63" t="n">
        <f aca="false">D294-E294</f>
        <v>0</v>
      </c>
      <c r="G294" s="63" t="n">
        <v>0</v>
      </c>
      <c r="H294" s="63" t="n">
        <f aca="false">MAX(0,ROUND(C294-F294-G294,2))</f>
        <v>0</v>
      </c>
      <c r="I294" s="66" t="n">
        <f aca="false">SUM($E$7:E294)</f>
        <v>4331075.5</v>
      </c>
      <c r="J294" s="67" t="n">
        <f aca="false">1-H294/'Loan Details'!$C$5</f>
        <v>1</v>
      </c>
      <c r="K294" s="61" t="n">
        <f aca="false">INT((A294-1)/12)+1</f>
        <v>24</v>
      </c>
    </row>
    <row r="295" customFormat="false" ht="15" hidden="false" customHeight="false" outlineLevel="0" collapsed="false">
      <c r="A295" s="61" t="n">
        <v>289</v>
      </c>
      <c r="B295" s="62" t="str">
        <f aca="false">IF(C295&gt;0.005,EDATE('Loan Details'!$C$8,A295-1),"")</f>
        <v/>
      </c>
      <c r="C295" s="63" t="n">
        <f aca="false">H294</f>
        <v>0</v>
      </c>
      <c r="D295" s="64" t="n">
        <f aca="false">IF(C295&gt;0.005,MIN('Loan Details'!$C$18,ROUND(C295*(1+'Loan Details'!$C$17),2)),0)</f>
        <v>0</v>
      </c>
      <c r="E295" s="63" t="n">
        <f aca="false">IF(C295&gt;0.005,ROUND(C295*'Loan Details'!$C$17,2),0)</f>
        <v>0</v>
      </c>
      <c r="F295" s="63" t="n">
        <f aca="false">D295-E295</f>
        <v>0</v>
      </c>
      <c r="G295" s="63" t="n">
        <v>0</v>
      </c>
      <c r="H295" s="63" t="n">
        <f aca="false">MAX(0,ROUND(C295-F295-G295,2))</f>
        <v>0</v>
      </c>
      <c r="I295" s="66" t="n">
        <f aca="false">SUM($E$7:E295)</f>
        <v>4331075.5</v>
      </c>
      <c r="J295" s="67" t="n">
        <f aca="false">1-H295/'Loan Details'!$C$5</f>
        <v>1</v>
      </c>
      <c r="K295" s="61" t="n">
        <f aca="false">INT((A295-1)/12)+1</f>
        <v>25</v>
      </c>
    </row>
    <row r="296" customFormat="false" ht="15" hidden="false" customHeight="false" outlineLevel="0" collapsed="false">
      <c r="A296" s="61" t="n">
        <v>290</v>
      </c>
      <c r="B296" s="62" t="str">
        <f aca="false">IF(C296&gt;0.005,EDATE('Loan Details'!$C$8,A296-1),"")</f>
        <v/>
      </c>
      <c r="C296" s="63" t="n">
        <f aca="false">H295</f>
        <v>0</v>
      </c>
      <c r="D296" s="64" t="n">
        <f aca="false">IF(C296&gt;0.005,MIN('Loan Details'!$C$18,ROUND(C296*(1+'Loan Details'!$C$17),2)),0)</f>
        <v>0</v>
      </c>
      <c r="E296" s="63" t="n">
        <f aca="false">IF(C296&gt;0.005,ROUND(C296*'Loan Details'!$C$17,2),0)</f>
        <v>0</v>
      </c>
      <c r="F296" s="63" t="n">
        <f aca="false">D296-E296</f>
        <v>0</v>
      </c>
      <c r="G296" s="63" t="n">
        <v>0</v>
      </c>
      <c r="H296" s="63" t="n">
        <f aca="false">MAX(0,ROUND(C296-F296-G296,2))</f>
        <v>0</v>
      </c>
      <c r="I296" s="66" t="n">
        <f aca="false">SUM($E$7:E296)</f>
        <v>4331075.5</v>
      </c>
      <c r="J296" s="67" t="n">
        <f aca="false">1-H296/'Loan Details'!$C$5</f>
        <v>1</v>
      </c>
      <c r="K296" s="61" t="n">
        <f aca="false">INT((A296-1)/12)+1</f>
        <v>25</v>
      </c>
    </row>
    <row r="297" customFormat="false" ht="15" hidden="false" customHeight="false" outlineLevel="0" collapsed="false">
      <c r="A297" s="61" t="n">
        <v>291</v>
      </c>
      <c r="B297" s="62" t="str">
        <f aca="false">IF(C297&gt;0.005,EDATE('Loan Details'!$C$8,A297-1),"")</f>
        <v/>
      </c>
      <c r="C297" s="63" t="n">
        <f aca="false">H296</f>
        <v>0</v>
      </c>
      <c r="D297" s="64" t="n">
        <f aca="false">IF(C297&gt;0.005,MIN('Loan Details'!$C$18,ROUND(C297*(1+'Loan Details'!$C$17),2)),0)</f>
        <v>0</v>
      </c>
      <c r="E297" s="63" t="n">
        <f aca="false">IF(C297&gt;0.005,ROUND(C297*'Loan Details'!$C$17,2),0)</f>
        <v>0</v>
      </c>
      <c r="F297" s="63" t="n">
        <f aca="false">D297-E297</f>
        <v>0</v>
      </c>
      <c r="G297" s="63" t="n">
        <v>0</v>
      </c>
      <c r="H297" s="63" t="n">
        <f aca="false">MAX(0,ROUND(C297-F297-G297,2))</f>
        <v>0</v>
      </c>
      <c r="I297" s="66" t="n">
        <f aca="false">SUM($E$7:E297)</f>
        <v>4331075.5</v>
      </c>
      <c r="J297" s="67" t="n">
        <f aca="false">1-H297/'Loan Details'!$C$5</f>
        <v>1</v>
      </c>
      <c r="K297" s="61" t="n">
        <f aca="false">INT((A297-1)/12)+1</f>
        <v>25</v>
      </c>
    </row>
    <row r="298" customFormat="false" ht="15" hidden="false" customHeight="false" outlineLevel="0" collapsed="false">
      <c r="A298" s="61" t="n">
        <v>292</v>
      </c>
      <c r="B298" s="62" t="str">
        <f aca="false">IF(C298&gt;0.005,EDATE('Loan Details'!$C$8,A298-1),"")</f>
        <v/>
      </c>
      <c r="C298" s="63" t="n">
        <f aca="false">H297</f>
        <v>0</v>
      </c>
      <c r="D298" s="64" t="n">
        <f aca="false">IF(C298&gt;0.005,MIN('Loan Details'!$C$18,ROUND(C298*(1+'Loan Details'!$C$17),2)),0)</f>
        <v>0</v>
      </c>
      <c r="E298" s="63" t="n">
        <f aca="false">IF(C298&gt;0.005,ROUND(C298*'Loan Details'!$C$17,2),0)</f>
        <v>0</v>
      </c>
      <c r="F298" s="63" t="n">
        <f aca="false">D298-E298</f>
        <v>0</v>
      </c>
      <c r="G298" s="63" t="n">
        <v>0</v>
      </c>
      <c r="H298" s="63" t="n">
        <f aca="false">MAX(0,ROUND(C298-F298-G298,2))</f>
        <v>0</v>
      </c>
      <c r="I298" s="66" t="n">
        <f aca="false">SUM($E$7:E298)</f>
        <v>4331075.5</v>
      </c>
      <c r="J298" s="67" t="n">
        <f aca="false">1-H298/'Loan Details'!$C$5</f>
        <v>1</v>
      </c>
      <c r="K298" s="61" t="n">
        <f aca="false">INT((A298-1)/12)+1</f>
        <v>25</v>
      </c>
    </row>
    <row r="299" customFormat="false" ht="15" hidden="false" customHeight="false" outlineLevel="0" collapsed="false">
      <c r="A299" s="61" t="n">
        <v>293</v>
      </c>
      <c r="B299" s="62" t="str">
        <f aca="false">IF(C299&gt;0.005,EDATE('Loan Details'!$C$8,A299-1),"")</f>
        <v/>
      </c>
      <c r="C299" s="63" t="n">
        <f aca="false">H298</f>
        <v>0</v>
      </c>
      <c r="D299" s="64" t="n">
        <f aca="false">IF(C299&gt;0.005,MIN('Loan Details'!$C$18,ROUND(C299*(1+'Loan Details'!$C$17),2)),0)</f>
        <v>0</v>
      </c>
      <c r="E299" s="63" t="n">
        <f aca="false">IF(C299&gt;0.005,ROUND(C299*'Loan Details'!$C$17,2),0)</f>
        <v>0</v>
      </c>
      <c r="F299" s="63" t="n">
        <f aca="false">D299-E299</f>
        <v>0</v>
      </c>
      <c r="G299" s="63" t="n">
        <v>0</v>
      </c>
      <c r="H299" s="63" t="n">
        <f aca="false">MAX(0,ROUND(C299-F299-G299,2))</f>
        <v>0</v>
      </c>
      <c r="I299" s="66" t="n">
        <f aca="false">SUM($E$7:E299)</f>
        <v>4331075.5</v>
      </c>
      <c r="J299" s="67" t="n">
        <f aca="false">1-H299/'Loan Details'!$C$5</f>
        <v>1</v>
      </c>
      <c r="K299" s="61" t="n">
        <f aca="false">INT((A299-1)/12)+1</f>
        <v>25</v>
      </c>
    </row>
    <row r="300" customFormat="false" ht="15" hidden="false" customHeight="false" outlineLevel="0" collapsed="false">
      <c r="A300" s="61" t="n">
        <v>294</v>
      </c>
      <c r="B300" s="62" t="str">
        <f aca="false">IF(C300&gt;0.005,EDATE('Loan Details'!$C$8,A300-1),"")</f>
        <v/>
      </c>
      <c r="C300" s="63" t="n">
        <f aca="false">H299</f>
        <v>0</v>
      </c>
      <c r="D300" s="64" t="n">
        <f aca="false">IF(C300&gt;0.005,MIN('Loan Details'!$C$18,ROUND(C300*(1+'Loan Details'!$C$17),2)),0)</f>
        <v>0</v>
      </c>
      <c r="E300" s="63" t="n">
        <f aca="false">IF(C300&gt;0.005,ROUND(C300*'Loan Details'!$C$17,2),0)</f>
        <v>0</v>
      </c>
      <c r="F300" s="63" t="n">
        <f aca="false">D300-E300</f>
        <v>0</v>
      </c>
      <c r="G300" s="63" t="n">
        <v>0</v>
      </c>
      <c r="H300" s="63" t="n">
        <f aca="false">MAX(0,ROUND(C300-F300-G300,2))</f>
        <v>0</v>
      </c>
      <c r="I300" s="66" t="n">
        <f aca="false">SUM($E$7:E300)</f>
        <v>4331075.5</v>
      </c>
      <c r="J300" s="67" t="n">
        <f aca="false">1-H300/'Loan Details'!$C$5</f>
        <v>1</v>
      </c>
      <c r="K300" s="61" t="n">
        <f aca="false">INT((A300-1)/12)+1</f>
        <v>25</v>
      </c>
    </row>
    <row r="301" customFormat="false" ht="15" hidden="false" customHeight="false" outlineLevel="0" collapsed="false">
      <c r="A301" s="61" t="n">
        <v>295</v>
      </c>
      <c r="B301" s="62" t="str">
        <f aca="false">IF(C301&gt;0.005,EDATE('Loan Details'!$C$8,A301-1),"")</f>
        <v/>
      </c>
      <c r="C301" s="63" t="n">
        <f aca="false">H300</f>
        <v>0</v>
      </c>
      <c r="D301" s="64" t="n">
        <f aca="false">IF(C301&gt;0.005,MIN('Loan Details'!$C$18,ROUND(C301*(1+'Loan Details'!$C$17),2)),0)</f>
        <v>0</v>
      </c>
      <c r="E301" s="63" t="n">
        <f aca="false">IF(C301&gt;0.005,ROUND(C301*'Loan Details'!$C$17,2),0)</f>
        <v>0</v>
      </c>
      <c r="F301" s="63" t="n">
        <f aca="false">D301-E301</f>
        <v>0</v>
      </c>
      <c r="G301" s="63" t="n">
        <v>0</v>
      </c>
      <c r="H301" s="63" t="n">
        <f aca="false">MAX(0,ROUND(C301-F301-G301,2))</f>
        <v>0</v>
      </c>
      <c r="I301" s="66" t="n">
        <f aca="false">SUM($E$7:E301)</f>
        <v>4331075.5</v>
      </c>
      <c r="J301" s="67" t="n">
        <f aca="false">1-H301/'Loan Details'!$C$5</f>
        <v>1</v>
      </c>
      <c r="K301" s="61" t="n">
        <f aca="false">INT((A301-1)/12)+1</f>
        <v>25</v>
      </c>
    </row>
    <row r="302" customFormat="false" ht="15" hidden="false" customHeight="false" outlineLevel="0" collapsed="false">
      <c r="A302" s="61" t="n">
        <v>296</v>
      </c>
      <c r="B302" s="62" t="str">
        <f aca="false">IF(C302&gt;0.005,EDATE('Loan Details'!$C$8,A302-1),"")</f>
        <v/>
      </c>
      <c r="C302" s="63" t="n">
        <f aca="false">H301</f>
        <v>0</v>
      </c>
      <c r="D302" s="64" t="n">
        <f aca="false">IF(C302&gt;0.005,MIN('Loan Details'!$C$18,ROUND(C302*(1+'Loan Details'!$C$17),2)),0)</f>
        <v>0</v>
      </c>
      <c r="E302" s="63" t="n">
        <f aca="false">IF(C302&gt;0.005,ROUND(C302*'Loan Details'!$C$17,2),0)</f>
        <v>0</v>
      </c>
      <c r="F302" s="63" t="n">
        <f aca="false">D302-E302</f>
        <v>0</v>
      </c>
      <c r="G302" s="63" t="n">
        <v>0</v>
      </c>
      <c r="H302" s="63" t="n">
        <f aca="false">MAX(0,ROUND(C302-F302-G302,2))</f>
        <v>0</v>
      </c>
      <c r="I302" s="66" t="n">
        <f aca="false">SUM($E$7:E302)</f>
        <v>4331075.5</v>
      </c>
      <c r="J302" s="67" t="n">
        <f aca="false">1-H302/'Loan Details'!$C$5</f>
        <v>1</v>
      </c>
      <c r="K302" s="61" t="n">
        <f aca="false">INT((A302-1)/12)+1</f>
        <v>25</v>
      </c>
    </row>
    <row r="303" customFormat="false" ht="15" hidden="false" customHeight="false" outlineLevel="0" collapsed="false">
      <c r="A303" s="61" t="n">
        <v>297</v>
      </c>
      <c r="B303" s="62" t="str">
        <f aca="false">IF(C303&gt;0.005,EDATE('Loan Details'!$C$8,A303-1),"")</f>
        <v/>
      </c>
      <c r="C303" s="63" t="n">
        <f aca="false">H302</f>
        <v>0</v>
      </c>
      <c r="D303" s="64" t="n">
        <f aca="false">IF(C303&gt;0.005,MIN('Loan Details'!$C$18,ROUND(C303*(1+'Loan Details'!$C$17),2)),0)</f>
        <v>0</v>
      </c>
      <c r="E303" s="63" t="n">
        <f aca="false">IF(C303&gt;0.005,ROUND(C303*'Loan Details'!$C$17,2),0)</f>
        <v>0</v>
      </c>
      <c r="F303" s="63" t="n">
        <f aca="false">D303-E303</f>
        <v>0</v>
      </c>
      <c r="G303" s="63" t="n">
        <v>0</v>
      </c>
      <c r="H303" s="63" t="n">
        <f aca="false">MAX(0,ROUND(C303-F303-G303,2))</f>
        <v>0</v>
      </c>
      <c r="I303" s="66" t="n">
        <f aca="false">SUM($E$7:E303)</f>
        <v>4331075.5</v>
      </c>
      <c r="J303" s="67" t="n">
        <f aca="false">1-H303/'Loan Details'!$C$5</f>
        <v>1</v>
      </c>
      <c r="K303" s="61" t="n">
        <f aca="false">INT((A303-1)/12)+1</f>
        <v>25</v>
      </c>
    </row>
    <row r="304" customFormat="false" ht="15" hidden="false" customHeight="false" outlineLevel="0" collapsed="false">
      <c r="A304" s="61" t="n">
        <v>298</v>
      </c>
      <c r="B304" s="62" t="str">
        <f aca="false">IF(C304&gt;0.005,EDATE('Loan Details'!$C$8,A304-1),"")</f>
        <v/>
      </c>
      <c r="C304" s="63" t="n">
        <f aca="false">H303</f>
        <v>0</v>
      </c>
      <c r="D304" s="64" t="n">
        <f aca="false">IF(C304&gt;0.005,MIN('Loan Details'!$C$18,ROUND(C304*(1+'Loan Details'!$C$17),2)),0)</f>
        <v>0</v>
      </c>
      <c r="E304" s="63" t="n">
        <f aca="false">IF(C304&gt;0.005,ROUND(C304*'Loan Details'!$C$17,2),0)</f>
        <v>0</v>
      </c>
      <c r="F304" s="63" t="n">
        <f aca="false">D304-E304</f>
        <v>0</v>
      </c>
      <c r="G304" s="63" t="n">
        <v>0</v>
      </c>
      <c r="H304" s="63" t="n">
        <f aca="false">MAX(0,ROUND(C304-F304-G304,2))</f>
        <v>0</v>
      </c>
      <c r="I304" s="66" t="n">
        <f aca="false">SUM($E$7:E304)</f>
        <v>4331075.5</v>
      </c>
      <c r="J304" s="67" t="n">
        <f aca="false">1-H304/'Loan Details'!$C$5</f>
        <v>1</v>
      </c>
      <c r="K304" s="61" t="n">
        <f aca="false">INT((A304-1)/12)+1</f>
        <v>25</v>
      </c>
    </row>
    <row r="305" customFormat="false" ht="15" hidden="false" customHeight="false" outlineLevel="0" collapsed="false">
      <c r="A305" s="61" t="n">
        <v>299</v>
      </c>
      <c r="B305" s="62" t="str">
        <f aca="false">IF(C305&gt;0.005,EDATE('Loan Details'!$C$8,A305-1),"")</f>
        <v/>
      </c>
      <c r="C305" s="63" t="n">
        <f aca="false">H304</f>
        <v>0</v>
      </c>
      <c r="D305" s="64" t="n">
        <f aca="false">IF(C305&gt;0.005,MIN('Loan Details'!$C$18,ROUND(C305*(1+'Loan Details'!$C$17),2)),0)</f>
        <v>0</v>
      </c>
      <c r="E305" s="63" t="n">
        <f aca="false">IF(C305&gt;0.005,ROUND(C305*'Loan Details'!$C$17,2),0)</f>
        <v>0</v>
      </c>
      <c r="F305" s="63" t="n">
        <f aca="false">D305-E305</f>
        <v>0</v>
      </c>
      <c r="G305" s="63" t="n">
        <v>0</v>
      </c>
      <c r="H305" s="63" t="n">
        <f aca="false">MAX(0,ROUND(C305-F305-G305,2))</f>
        <v>0</v>
      </c>
      <c r="I305" s="66" t="n">
        <f aca="false">SUM($E$7:E305)</f>
        <v>4331075.5</v>
      </c>
      <c r="J305" s="67" t="n">
        <f aca="false">1-H305/'Loan Details'!$C$5</f>
        <v>1</v>
      </c>
      <c r="K305" s="61" t="n">
        <f aca="false">INT((A305-1)/12)+1</f>
        <v>25</v>
      </c>
    </row>
    <row r="306" customFormat="false" ht="15" hidden="false" customHeight="false" outlineLevel="0" collapsed="false">
      <c r="A306" s="61" t="n">
        <v>300</v>
      </c>
      <c r="B306" s="62" t="str">
        <f aca="false">IF(C306&gt;0.005,EDATE('Loan Details'!$C$8,A306-1),"")</f>
        <v/>
      </c>
      <c r="C306" s="63" t="n">
        <f aca="false">H305</f>
        <v>0</v>
      </c>
      <c r="D306" s="64" t="n">
        <f aca="false">IF(C306&gt;0.005,MIN('Loan Details'!$C$18,ROUND(C306*(1+'Loan Details'!$C$17),2)),0)</f>
        <v>0</v>
      </c>
      <c r="E306" s="63" t="n">
        <f aca="false">IF(C306&gt;0.005,ROUND(C306*'Loan Details'!$C$17,2),0)</f>
        <v>0</v>
      </c>
      <c r="F306" s="63" t="n">
        <f aca="false">D306-E306</f>
        <v>0</v>
      </c>
      <c r="G306" s="63" t="n">
        <v>0</v>
      </c>
      <c r="H306" s="63" t="n">
        <f aca="false">MAX(0,ROUND(C306-F306-G306,2))</f>
        <v>0</v>
      </c>
      <c r="I306" s="66" t="n">
        <f aca="false">SUM($E$7:E306)</f>
        <v>4331075.5</v>
      </c>
      <c r="J306" s="67" t="n">
        <f aca="false">1-H306/'Loan Details'!$C$5</f>
        <v>1</v>
      </c>
      <c r="K306" s="61" t="n">
        <f aca="false">INT((A306-1)/12)+1</f>
        <v>25</v>
      </c>
    </row>
    <row r="307" customFormat="false" ht="15" hidden="false" customHeight="false" outlineLevel="0" collapsed="false">
      <c r="A307" s="61" t="n">
        <v>301</v>
      </c>
      <c r="B307" s="62" t="str">
        <f aca="false">IF(C307&gt;0.005,EDATE('Loan Details'!$C$8,A307-1),"")</f>
        <v/>
      </c>
      <c r="C307" s="63" t="n">
        <f aca="false">H306</f>
        <v>0</v>
      </c>
      <c r="D307" s="64" t="n">
        <f aca="false">IF(C307&gt;0.005,MIN('Loan Details'!$C$18,ROUND(C307*(1+'Loan Details'!$C$17),2)),0)</f>
        <v>0</v>
      </c>
      <c r="E307" s="63" t="n">
        <f aca="false">IF(C307&gt;0.005,ROUND(C307*'Loan Details'!$C$17,2),0)</f>
        <v>0</v>
      </c>
      <c r="F307" s="63" t="n">
        <f aca="false">D307-E307</f>
        <v>0</v>
      </c>
      <c r="G307" s="63" t="n">
        <v>0</v>
      </c>
      <c r="H307" s="63" t="n">
        <f aca="false">MAX(0,ROUND(C307-F307-G307,2))</f>
        <v>0</v>
      </c>
      <c r="I307" s="66" t="n">
        <f aca="false">SUM($E$7:E307)</f>
        <v>4331075.5</v>
      </c>
      <c r="J307" s="67" t="n">
        <f aca="false">1-H307/'Loan Details'!$C$5</f>
        <v>1</v>
      </c>
      <c r="K307" s="61" t="n">
        <f aca="false">INT((A307-1)/12)+1</f>
        <v>26</v>
      </c>
    </row>
    <row r="308" customFormat="false" ht="15" hidden="false" customHeight="false" outlineLevel="0" collapsed="false">
      <c r="A308" s="61" t="n">
        <v>302</v>
      </c>
      <c r="B308" s="62" t="str">
        <f aca="false">IF(C308&gt;0.005,EDATE('Loan Details'!$C$8,A308-1),"")</f>
        <v/>
      </c>
      <c r="C308" s="63" t="n">
        <f aca="false">H307</f>
        <v>0</v>
      </c>
      <c r="D308" s="64" t="n">
        <f aca="false">IF(C308&gt;0.005,MIN('Loan Details'!$C$18,ROUND(C308*(1+'Loan Details'!$C$17),2)),0)</f>
        <v>0</v>
      </c>
      <c r="E308" s="63" t="n">
        <f aca="false">IF(C308&gt;0.005,ROUND(C308*'Loan Details'!$C$17,2),0)</f>
        <v>0</v>
      </c>
      <c r="F308" s="63" t="n">
        <f aca="false">D308-E308</f>
        <v>0</v>
      </c>
      <c r="G308" s="63" t="n">
        <v>0</v>
      </c>
      <c r="H308" s="63" t="n">
        <f aca="false">MAX(0,ROUND(C308-F308-G308,2))</f>
        <v>0</v>
      </c>
      <c r="I308" s="66" t="n">
        <f aca="false">SUM($E$7:E308)</f>
        <v>4331075.5</v>
      </c>
      <c r="J308" s="67" t="n">
        <f aca="false">1-H308/'Loan Details'!$C$5</f>
        <v>1</v>
      </c>
      <c r="K308" s="61" t="n">
        <f aca="false">INT((A308-1)/12)+1</f>
        <v>26</v>
      </c>
    </row>
    <row r="309" customFormat="false" ht="15" hidden="false" customHeight="false" outlineLevel="0" collapsed="false">
      <c r="A309" s="61" t="n">
        <v>303</v>
      </c>
      <c r="B309" s="62" t="str">
        <f aca="false">IF(C309&gt;0.005,EDATE('Loan Details'!$C$8,A309-1),"")</f>
        <v/>
      </c>
      <c r="C309" s="63" t="n">
        <f aca="false">H308</f>
        <v>0</v>
      </c>
      <c r="D309" s="64" t="n">
        <f aca="false">IF(C309&gt;0.005,MIN('Loan Details'!$C$18,ROUND(C309*(1+'Loan Details'!$C$17),2)),0)</f>
        <v>0</v>
      </c>
      <c r="E309" s="63" t="n">
        <f aca="false">IF(C309&gt;0.005,ROUND(C309*'Loan Details'!$C$17,2),0)</f>
        <v>0</v>
      </c>
      <c r="F309" s="63" t="n">
        <f aca="false">D309-E309</f>
        <v>0</v>
      </c>
      <c r="G309" s="63" t="n">
        <v>0</v>
      </c>
      <c r="H309" s="63" t="n">
        <f aca="false">MAX(0,ROUND(C309-F309-G309,2))</f>
        <v>0</v>
      </c>
      <c r="I309" s="66" t="n">
        <f aca="false">SUM($E$7:E309)</f>
        <v>4331075.5</v>
      </c>
      <c r="J309" s="67" t="n">
        <f aca="false">1-H309/'Loan Details'!$C$5</f>
        <v>1</v>
      </c>
      <c r="K309" s="61" t="n">
        <f aca="false">INT((A309-1)/12)+1</f>
        <v>26</v>
      </c>
    </row>
    <row r="310" customFormat="false" ht="15" hidden="false" customHeight="false" outlineLevel="0" collapsed="false">
      <c r="A310" s="61" t="n">
        <v>304</v>
      </c>
      <c r="B310" s="62" t="str">
        <f aca="false">IF(C310&gt;0.005,EDATE('Loan Details'!$C$8,A310-1),"")</f>
        <v/>
      </c>
      <c r="C310" s="63" t="n">
        <f aca="false">H309</f>
        <v>0</v>
      </c>
      <c r="D310" s="64" t="n">
        <f aca="false">IF(C310&gt;0.005,MIN('Loan Details'!$C$18,ROUND(C310*(1+'Loan Details'!$C$17),2)),0)</f>
        <v>0</v>
      </c>
      <c r="E310" s="63" t="n">
        <f aca="false">IF(C310&gt;0.005,ROUND(C310*'Loan Details'!$C$17,2),0)</f>
        <v>0</v>
      </c>
      <c r="F310" s="63" t="n">
        <f aca="false">D310-E310</f>
        <v>0</v>
      </c>
      <c r="G310" s="63" t="n">
        <v>0</v>
      </c>
      <c r="H310" s="63" t="n">
        <f aca="false">MAX(0,ROUND(C310-F310-G310,2))</f>
        <v>0</v>
      </c>
      <c r="I310" s="66" t="n">
        <f aca="false">SUM($E$7:E310)</f>
        <v>4331075.5</v>
      </c>
      <c r="J310" s="67" t="n">
        <f aca="false">1-H310/'Loan Details'!$C$5</f>
        <v>1</v>
      </c>
      <c r="K310" s="61" t="n">
        <f aca="false">INT((A310-1)/12)+1</f>
        <v>26</v>
      </c>
    </row>
    <row r="311" customFormat="false" ht="15" hidden="false" customHeight="false" outlineLevel="0" collapsed="false">
      <c r="A311" s="61" t="n">
        <v>305</v>
      </c>
      <c r="B311" s="62" t="str">
        <f aca="false">IF(C311&gt;0.005,EDATE('Loan Details'!$C$8,A311-1),"")</f>
        <v/>
      </c>
      <c r="C311" s="63" t="n">
        <f aca="false">H310</f>
        <v>0</v>
      </c>
      <c r="D311" s="64" t="n">
        <f aca="false">IF(C311&gt;0.005,MIN('Loan Details'!$C$18,ROUND(C311*(1+'Loan Details'!$C$17),2)),0)</f>
        <v>0</v>
      </c>
      <c r="E311" s="63" t="n">
        <f aca="false">IF(C311&gt;0.005,ROUND(C311*'Loan Details'!$C$17,2),0)</f>
        <v>0</v>
      </c>
      <c r="F311" s="63" t="n">
        <f aca="false">D311-E311</f>
        <v>0</v>
      </c>
      <c r="G311" s="63" t="n">
        <v>0</v>
      </c>
      <c r="H311" s="63" t="n">
        <f aca="false">MAX(0,ROUND(C311-F311-G311,2))</f>
        <v>0</v>
      </c>
      <c r="I311" s="66" t="n">
        <f aca="false">SUM($E$7:E311)</f>
        <v>4331075.5</v>
      </c>
      <c r="J311" s="67" t="n">
        <f aca="false">1-H311/'Loan Details'!$C$5</f>
        <v>1</v>
      </c>
      <c r="K311" s="61" t="n">
        <f aca="false">INT((A311-1)/12)+1</f>
        <v>26</v>
      </c>
    </row>
    <row r="312" customFormat="false" ht="15" hidden="false" customHeight="false" outlineLevel="0" collapsed="false">
      <c r="A312" s="61" t="n">
        <v>306</v>
      </c>
      <c r="B312" s="62" t="str">
        <f aca="false">IF(C312&gt;0.005,EDATE('Loan Details'!$C$8,A312-1),"")</f>
        <v/>
      </c>
      <c r="C312" s="63" t="n">
        <f aca="false">H311</f>
        <v>0</v>
      </c>
      <c r="D312" s="64" t="n">
        <f aca="false">IF(C312&gt;0.005,MIN('Loan Details'!$C$18,ROUND(C312*(1+'Loan Details'!$C$17),2)),0)</f>
        <v>0</v>
      </c>
      <c r="E312" s="63" t="n">
        <f aca="false">IF(C312&gt;0.005,ROUND(C312*'Loan Details'!$C$17,2),0)</f>
        <v>0</v>
      </c>
      <c r="F312" s="63" t="n">
        <f aca="false">D312-E312</f>
        <v>0</v>
      </c>
      <c r="G312" s="63" t="n">
        <v>0</v>
      </c>
      <c r="H312" s="63" t="n">
        <f aca="false">MAX(0,ROUND(C312-F312-G312,2))</f>
        <v>0</v>
      </c>
      <c r="I312" s="66" t="n">
        <f aca="false">SUM($E$7:E312)</f>
        <v>4331075.5</v>
      </c>
      <c r="J312" s="67" t="n">
        <f aca="false">1-H312/'Loan Details'!$C$5</f>
        <v>1</v>
      </c>
      <c r="K312" s="61" t="n">
        <f aca="false">INT((A312-1)/12)+1</f>
        <v>26</v>
      </c>
    </row>
    <row r="313" customFormat="false" ht="15" hidden="false" customHeight="false" outlineLevel="0" collapsed="false">
      <c r="A313" s="61" t="n">
        <v>307</v>
      </c>
      <c r="B313" s="62" t="str">
        <f aca="false">IF(C313&gt;0.005,EDATE('Loan Details'!$C$8,A313-1),"")</f>
        <v/>
      </c>
      <c r="C313" s="63" t="n">
        <f aca="false">H312</f>
        <v>0</v>
      </c>
      <c r="D313" s="64" t="n">
        <f aca="false">IF(C313&gt;0.005,MIN('Loan Details'!$C$18,ROUND(C313*(1+'Loan Details'!$C$17),2)),0)</f>
        <v>0</v>
      </c>
      <c r="E313" s="63" t="n">
        <f aca="false">IF(C313&gt;0.005,ROUND(C313*'Loan Details'!$C$17,2),0)</f>
        <v>0</v>
      </c>
      <c r="F313" s="63" t="n">
        <f aca="false">D313-E313</f>
        <v>0</v>
      </c>
      <c r="G313" s="63" t="n">
        <v>0</v>
      </c>
      <c r="H313" s="63" t="n">
        <f aca="false">MAX(0,ROUND(C313-F313-G313,2))</f>
        <v>0</v>
      </c>
      <c r="I313" s="66" t="n">
        <f aca="false">SUM($E$7:E313)</f>
        <v>4331075.5</v>
      </c>
      <c r="J313" s="67" t="n">
        <f aca="false">1-H313/'Loan Details'!$C$5</f>
        <v>1</v>
      </c>
      <c r="K313" s="61" t="n">
        <f aca="false">INT((A313-1)/12)+1</f>
        <v>26</v>
      </c>
    </row>
    <row r="314" customFormat="false" ht="15" hidden="false" customHeight="false" outlineLevel="0" collapsed="false">
      <c r="A314" s="61" t="n">
        <v>308</v>
      </c>
      <c r="B314" s="62" t="str">
        <f aca="false">IF(C314&gt;0.005,EDATE('Loan Details'!$C$8,A314-1),"")</f>
        <v/>
      </c>
      <c r="C314" s="63" t="n">
        <f aca="false">H313</f>
        <v>0</v>
      </c>
      <c r="D314" s="64" t="n">
        <f aca="false">IF(C314&gt;0.005,MIN('Loan Details'!$C$18,ROUND(C314*(1+'Loan Details'!$C$17),2)),0)</f>
        <v>0</v>
      </c>
      <c r="E314" s="63" t="n">
        <f aca="false">IF(C314&gt;0.005,ROUND(C314*'Loan Details'!$C$17,2),0)</f>
        <v>0</v>
      </c>
      <c r="F314" s="63" t="n">
        <f aca="false">D314-E314</f>
        <v>0</v>
      </c>
      <c r="G314" s="63" t="n">
        <v>0</v>
      </c>
      <c r="H314" s="63" t="n">
        <f aca="false">MAX(0,ROUND(C314-F314-G314,2))</f>
        <v>0</v>
      </c>
      <c r="I314" s="66" t="n">
        <f aca="false">SUM($E$7:E314)</f>
        <v>4331075.5</v>
      </c>
      <c r="J314" s="67" t="n">
        <f aca="false">1-H314/'Loan Details'!$C$5</f>
        <v>1</v>
      </c>
      <c r="K314" s="61" t="n">
        <f aca="false">INT((A314-1)/12)+1</f>
        <v>26</v>
      </c>
    </row>
    <row r="315" customFormat="false" ht="15" hidden="false" customHeight="false" outlineLevel="0" collapsed="false">
      <c r="A315" s="61" t="n">
        <v>309</v>
      </c>
      <c r="B315" s="62" t="str">
        <f aca="false">IF(C315&gt;0.005,EDATE('Loan Details'!$C$8,A315-1),"")</f>
        <v/>
      </c>
      <c r="C315" s="63" t="n">
        <f aca="false">H314</f>
        <v>0</v>
      </c>
      <c r="D315" s="64" t="n">
        <f aca="false">IF(C315&gt;0.005,MIN('Loan Details'!$C$18,ROUND(C315*(1+'Loan Details'!$C$17),2)),0)</f>
        <v>0</v>
      </c>
      <c r="E315" s="63" t="n">
        <f aca="false">IF(C315&gt;0.005,ROUND(C315*'Loan Details'!$C$17,2),0)</f>
        <v>0</v>
      </c>
      <c r="F315" s="63" t="n">
        <f aca="false">D315-E315</f>
        <v>0</v>
      </c>
      <c r="G315" s="63" t="n">
        <v>0</v>
      </c>
      <c r="H315" s="63" t="n">
        <f aca="false">MAX(0,ROUND(C315-F315-G315,2))</f>
        <v>0</v>
      </c>
      <c r="I315" s="66" t="n">
        <f aca="false">SUM($E$7:E315)</f>
        <v>4331075.5</v>
      </c>
      <c r="J315" s="67" t="n">
        <f aca="false">1-H315/'Loan Details'!$C$5</f>
        <v>1</v>
      </c>
      <c r="K315" s="61" t="n">
        <f aca="false">INT((A315-1)/12)+1</f>
        <v>26</v>
      </c>
    </row>
    <row r="316" customFormat="false" ht="15" hidden="false" customHeight="false" outlineLevel="0" collapsed="false">
      <c r="A316" s="61" t="n">
        <v>310</v>
      </c>
      <c r="B316" s="62" t="str">
        <f aca="false">IF(C316&gt;0.005,EDATE('Loan Details'!$C$8,A316-1),"")</f>
        <v/>
      </c>
      <c r="C316" s="63" t="n">
        <f aca="false">H315</f>
        <v>0</v>
      </c>
      <c r="D316" s="64" t="n">
        <f aca="false">IF(C316&gt;0.005,MIN('Loan Details'!$C$18,ROUND(C316*(1+'Loan Details'!$C$17),2)),0)</f>
        <v>0</v>
      </c>
      <c r="E316" s="63" t="n">
        <f aca="false">IF(C316&gt;0.005,ROUND(C316*'Loan Details'!$C$17,2),0)</f>
        <v>0</v>
      </c>
      <c r="F316" s="63" t="n">
        <f aca="false">D316-E316</f>
        <v>0</v>
      </c>
      <c r="G316" s="63" t="n">
        <v>0</v>
      </c>
      <c r="H316" s="63" t="n">
        <f aca="false">MAX(0,ROUND(C316-F316-G316,2))</f>
        <v>0</v>
      </c>
      <c r="I316" s="66" t="n">
        <f aca="false">SUM($E$7:E316)</f>
        <v>4331075.5</v>
      </c>
      <c r="J316" s="67" t="n">
        <f aca="false">1-H316/'Loan Details'!$C$5</f>
        <v>1</v>
      </c>
      <c r="K316" s="61" t="n">
        <f aca="false">INT((A316-1)/12)+1</f>
        <v>26</v>
      </c>
    </row>
    <row r="317" customFormat="false" ht="15" hidden="false" customHeight="false" outlineLevel="0" collapsed="false">
      <c r="A317" s="61" t="n">
        <v>311</v>
      </c>
      <c r="B317" s="62" t="str">
        <f aca="false">IF(C317&gt;0.005,EDATE('Loan Details'!$C$8,A317-1),"")</f>
        <v/>
      </c>
      <c r="C317" s="63" t="n">
        <f aca="false">H316</f>
        <v>0</v>
      </c>
      <c r="D317" s="64" t="n">
        <f aca="false">IF(C317&gt;0.005,MIN('Loan Details'!$C$18,ROUND(C317*(1+'Loan Details'!$C$17),2)),0)</f>
        <v>0</v>
      </c>
      <c r="E317" s="63" t="n">
        <f aca="false">IF(C317&gt;0.005,ROUND(C317*'Loan Details'!$C$17,2),0)</f>
        <v>0</v>
      </c>
      <c r="F317" s="63" t="n">
        <f aca="false">D317-E317</f>
        <v>0</v>
      </c>
      <c r="G317" s="63" t="n">
        <v>0</v>
      </c>
      <c r="H317" s="63" t="n">
        <f aca="false">MAX(0,ROUND(C317-F317-G317,2))</f>
        <v>0</v>
      </c>
      <c r="I317" s="66" t="n">
        <f aca="false">SUM($E$7:E317)</f>
        <v>4331075.5</v>
      </c>
      <c r="J317" s="67" t="n">
        <f aca="false">1-H317/'Loan Details'!$C$5</f>
        <v>1</v>
      </c>
      <c r="K317" s="61" t="n">
        <f aca="false">INT((A317-1)/12)+1</f>
        <v>26</v>
      </c>
    </row>
    <row r="318" customFormat="false" ht="15" hidden="false" customHeight="false" outlineLevel="0" collapsed="false">
      <c r="A318" s="61" t="n">
        <v>312</v>
      </c>
      <c r="B318" s="62" t="str">
        <f aca="false">IF(C318&gt;0.005,EDATE('Loan Details'!$C$8,A318-1),"")</f>
        <v/>
      </c>
      <c r="C318" s="63" t="n">
        <f aca="false">H317</f>
        <v>0</v>
      </c>
      <c r="D318" s="64" t="n">
        <f aca="false">IF(C318&gt;0.005,MIN('Loan Details'!$C$18,ROUND(C318*(1+'Loan Details'!$C$17),2)),0)</f>
        <v>0</v>
      </c>
      <c r="E318" s="63" t="n">
        <f aca="false">IF(C318&gt;0.005,ROUND(C318*'Loan Details'!$C$17,2),0)</f>
        <v>0</v>
      </c>
      <c r="F318" s="63" t="n">
        <f aca="false">D318-E318</f>
        <v>0</v>
      </c>
      <c r="G318" s="63" t="n">
        <v>0</v>
      </c>
      <c r="H318" s="63" t="n">
        <f aca="false">MAX(0,ROUND(C318-F318-G318,2))</f>
        <v>0</v>
      </c>
      <c r="I318" s="66" t="n">
        <f aca="false">SUM($E$7:E318)</f>
        <v>4331075.5</v>
      </c>
      <c r="J318" s="67" t="n">
        <f aca="false">1-H318/'Loan Details'!$C$5</f>
        <v>1</v>
      </c>
      <c r="K318" s="61" t="n">
        <f aca="false">INT((A318-1)/12)+1</f>
        <v>26</v>
      </c>
    </row>
    <row r="319" customFormat="false" ht="15" hidden="false" customHeight="false" outlineLevel="0" collapsed="false">
      <c r="A319" s="61" t="n">
        <v>313</v>
      </c>
      <c r="B319" s="62" t="str">
        <f aca="false">IF(C319&gt;0.005,EDATE('Loan Details'!$C$8,A319-1),"")</f>
        <v/>
      </c>
      <c r="C319" s="63" t="n">
        <f aca="false">H318</f>
        <v>0</v>
      </c>
      <c r="D319" s="64" t="n">
        <f aca="false">IF(C319&gt;0.005,MIN('Loan Details'!$C$18,ROUND(C319*(1+'Loan Details'!$C$17),2)),0)</f>
        <v>0</v>
      </c>
      <c r="E319" s="63" t="n">
        <f aca="false">IF(C319&gt;0.005,ROUND(C319*'Loan Details'!$C$17,2),0)</f>
        <v>0</v>
      </c>
      <c r="F319" s="63" t="n">
        <f aca="false">D319-E319</f>
        <v>0</v>
      </c>
      <c r="G319" s="63" t="n">
        <v>0</v>
      </c>
      <c r="H319" s="63" t="n">
        <f aca="false">MAX(0,ROUND(C319-F319-G319,2))</f>
        <v>0</v>
      </c>
      <c r="I319" s="66" t="n">
        <f aca="false">SUM($E$7:E319)</f>
        <v>4331075.5</v>
      </c>
      <c r="J319" s="67" t="n">
        <f aca="false">1-H319/'Loan Details'!$C$5</f>
        <v>1</v>
      </c>
      <c r="K319" s="61" t="n">
        <f aca="false">INT((A319-1)/12)+1</f>
        <v>27</v>
      </c>
    </row>
    <row r="320" customFormat="false" ht="15" hidden="false" customHeight="false" outlineLevel="0" collapsed="false">
      <c r="A320" s="61" t="n">
        <v>314</v>
      </c>
      <c r="B320" s="62" t="str">
        <f aca="false">IF(C320&gt;0.005,EDATE('Loan Details'!$C$8,A320-1),"")</f>
        <v/>
      </c>
      <c r="C320" s="63" t="n">
        <f aca="false">H319</f>
        <v>0</v>
      </c>
      <c r="D320" s="64" t="n">
        <f aca="false">IF(C320&gt;0.005,MIN('Loan Details'!$C$18,ROUND(C320*(1+'Loan Details'!$C$17),2)),0)</f>
        <v>0</v>
      </c>
      <c r="E320" s="63" t="n">
        <f aca="false">IF(C320&gt;0.005,ROUND(C320*'Loan Details'!$C$17,2),0)</f>
        <v>0</v>
      </c>
      <c r="F320" s="63" t="n">
        <f aca="false">D320-E320</f>
        <v>0</v>
      </c>
      <c r="G320" s="63" t="n">
        <v>0</v>
      </c>
      <c r="H320" s="63" t="n">
        <f aca="false">MAX(0,ROUND(C320-F320-G320,2))</f>
        <v>0</v>
      </c>
      <c r="I320" s="66" t="n">
        <f aca="false">SUM($E$7:E320)</f>
        <v>4331075.5</v>
      </c>
      <c r="J320" s="67" t="n">
        <f aca="false">1-H320/'Loan Details'!$C$5</f>
        <v>1</v>
      </c>
      <c r="K320" s="61" t="n">
        <f aca="false">INT((A320-1)/12)+1</f>
        <v>27</v>
      </c>
    </row>
    <row r="321" customFormat="false" ht="15" hidden="false" customHeight="false" outlineLevel="0" collapsed="false">
      <c r="A321" s="61" t="n">
        <v>315</v>
      </c>
      <c r="B321" s="62" t="str">
        <f aca="false">IF(C321&gt;0.005,EDATE('Loan Details'!$C$8,A321-1),"")</f>
        <v/>
      </c>
      <c r="C321" s="63" t="n">
        <f aca="false">H320</f>
        <v>0</v>
      </c>
      <c r="D321" s="64" t="n">
        <f aca="false">IF(C321&gt;0.005,MIN('Loan Details'!$C$18,ROUND(C321*(1+'Loan Details'!$C$17),2)),0)</f>
        <v>0</v>
      </c>
      <c r="E321" s="63" t="n">
        <f aca="false">IF(C321&gt;0.005,ROUND(C321*'Loan Details'!$C$17,2),0)</f>
        <v>0</v>
      </c>
      <c r="F321" s="63" t="n">
        <f aca="false">D321-E321</f>
        <v>0</v>
      </c>
      <c r="G321" s="63" t="n">
        <v>0</v>
      </c>
      <c r="H321" s="63" t="n">
        <f aca="false">MAX(0,ROUND(C321-F321-G321,2))</f>
        <v>0</v>
      </c>
      <c r="I321" s="66" t="n">
        <f aca="false">SUM($E$7:E321)</f>
        <v>4331075.5</v>
      </c>
      <c r="J321" s="67" t="n">
        <f aca="false">1-H321/'Loan Details'!$C$5</f>
        <v>1</v>
      </c>
      <c r="K321" s="61" t="n">
        <f aca="false">INT((A321-1)/12)+1</f>
        <v>27</v>
      </c>
    </row>
    <row r="322" customFormat="false" ht="15" hidden="false" customHeight="false" outlineLevel="0" collapsed="false">
      <c r="A322" s="61" t="n">
        <v>316</v>
      </c>
      <c r="B322" s="62" t="str">
        <f aca="false">IF(C322&gt;0.005,EDATE('Loan Details'!$C$8,A322-1),"")</f>
        <v/>
      </c>
      <c r="C322" s="63" t="n">
        <f aca="false">H321</f>
        <v>0</v>
      </c>
      <c r="D322" s="64" t="n">
        <f aca="false">IF(C322&gt;0.005,MIN('Loan Details'!$C$18,ROUND(C322*(1+'Loan Details'!$C$17),2)),0)</f>
        <v>0</v>
      </c>
      <c r="E322" s="63" t="n">
        <f aca="false">IF(C322&gt;0.005,ROUND(C322*'Loan Details'!$C$17,2),0)</f>
        <v>0</v>
      </c>
      <c r="F322" s="63" t="n">
        <f aca="false">D322-E322</f>
        <v>0</v>
      </c>
      <c r="G322" s="63" t="n">
        <v>0</v>
      </c>
      <c r="H322" s="63" t="n">
        <f aca="false">MAX(0,ROUND(C322-F322-G322,2))</f>
        <v>0</v>
      </c>
      <c r="I322" s="66" t="n">
        <f aca="false">SUM($E$7:E322)</f>
        <v>4331075.5</v>
      </c>
      <c r="J322" s="67" t="n">
        <f aca="false">1-H322/'Loan Details'!$C$5</f>
        <v>1</v>
      </c>
      <c r="K322" s="61" t="n">
        <f aca="false">INT((A322-1)/12)+1</f>
        <v>27</v>
      </c>
    </row>
    <row r="323" customFormat="false" ht="15" hidden="false" customHeight="false" outlineLevel="0" collapsed="false">
      <c r="A323" s="61" t="n">
        <v>317</v>
      </c>
      <c r="B323" s="62" t="str">
        <f aca="false">IF(C323&gt;0.005,EDATE('Loan Details'!$C$8,A323-1),"")</f>
        <v/>
      </c>
      <c r="C323" s="63" t="n">
        <f aca="false">H322</f>
        <v>0</v>
      </c>
      <c r="D323" s="64" t="n">
        <f aca="false">IF(C323&gt;0.005,MIN('Loan Details'!$C$18,ROUND(C323*(1+'Loan Details'!$C$17),2)),0)</f>
        <v>0</v>
      </c>
      <c r="E323" s="63" t="n">
        <f aca="false">IF(C323&gt;0.005,ROUND(C323*'Loan Details'!$C$17,2),0)</f>
        <v>0</v>
      </c>
      <c r="F323" s="63" t="n">
        <f aca="false">D323-E323</f>
        <v>0</v>
      </c>
      <c r="G323" s="63" t="n">
        <v>0</v>
      </c>
      <c r="H323" s="63" t="n">
        <f aca="false">MAX(0,ROUND(C323-F323-G323,2))</f>
        <v>0</v>
      </c>
      <c r="I323" s="66" t="n">
        <f aca="false">SUM($E$7:E323)</f>
        <v>4331075.5</v>
      </c>
      <c r="J323" s="67" t="n">
        <f aca="false">1-H323/'Loan Details'!$C$5</f>
        <v>1</v>
      </c>
      <c r="K323" s="61" t="n">
        <f aca="false">INT((A323-1)/12)+1</f>
        <v>27</v>
      </c>
    </row>
    <row r="324" customFormat="false" ht="15" hidden="false" customHeight="false" outlineLevel="0" collapsed="false">
      <c r="A324" s="61" t="n">
        <v>318</v>
      </c>
      <c r="B324" s="62" t="str">
        <f aca="false">IF(C324&gt;0.005,EDATE('Loan Details'!$C$8,A324-1),"")</f>
        <v/>
      </c>
      <c r="C324" s="63" t="n">
        <f aca="false">H323</f>
        <v>0</v>
      </c>
      <c r="D324" s="64" t="n">
        <f aca="false">IF(C324&gt;0.005,MIN('Loan Details'!$C$18,ROUND(C324*(1+'Loan Details'!$C$17),2)),0)</f>
        <v>0</v>
      </c>
      <c r="E324" s="63" t="n">
        <f aca="false">IF(C324&gt;0.005,ROUND(C324*'Loan Details'!$C$17,2),0)</f>
        <v>0</v>
      </c>
      <c r="F324" s="63" t="n">
        <f aca="false">D324-E324</f>
        <v>0</v>
      </c>
      <c r="G324" s="63" t="n">
        <v>0</v>
      </c>
      <c r="H324" s="63" t="n">
        <f aca="false">MAX(0,ROUND(C324-F324-G324,2))</f>
        <v>0</v>
      </c>
      <c r="I324" s="66" t="n">
        <f aca="false">SUM($E$7:E324)</f>
        <v>4331075.5</v>
      </c>
      <c r="J324" s="67" t="n">
        <f aca="false">1-H324/'Loan Details'!$C$5</f>
        <v>1</v>
      </c>
      <c r="K324" s="61" t="n">
        <f aca="false">INT((A324-1)/12)+1</f>
        <v>27</v>
      </c>
    </row>
    <row r="325" customFormat="false" ht="15" hidden="false" customHeight="false" outlineLevel="0" collapsed="false">
      <c r="A325" s="61" t="n">
        <v>319</v>
      </c>
      <c r="B325" s="62" t="str">
        <f aca="false">IF(C325&gt;0.005,EDATE('Loan Details'!$C$8,A325-1),"")</f>
        <v/>
      </c>
      <c r="C325" s="63" t="n">
        <f aca="false">H324</f>
        <v>0</v>
      </c>
      <c r="D325" s="64" t="n">
        <f aca="false">IF(C325&gt;0.005,MIN('Loan Details'!$C$18,ROUND(C325*(1+'Loan Details'!$C$17),2)),0)</f>
        <v>0</v>
      </c>
      <c r="E325" s="63" t="n">
        <f aca="false">IF(C325&gt;0.005,ROUND(C325*'Loan Details'!$C$17,2),0)</f>
        <v>0</v>
      </c>
      <c r="F325" s="63" t="n">
        <f aca="false">D325-E325</f>
        <v>0</v>
      </c>
      <c r="G325" s="63" t="n">
        <v>0</v>
      </c>
      <c r="H325" s="63" t="n">
        <f aca="false">MAX(0,ROUND(C325-F325-G325,2))</f>
        <v>0</v>
      </c>
      <c r="I325" s="66" t="n">
        <f aca="false">SUM($E$7:E325)</f>
        <v>4331075.5</v>
      </c>
      <c r="J325" s="67" t="n">
        <f aca="false">1-H325/'Loan Details'!$C$5</f>
        <v>1</v>
      </c>
      <c r="K325" s="61" t="n">
        <f aca="false">INT((A325-1)/12)+1</f>
        <v>27</v>
      </c>
    </row>
    <row r="326" customFormat="false" ht="15" hidden="false" customHeight="false" outlineLevel="0" collapsed="false">
      <c r="A326" s="61" t="n">
        <v>320</v>
      </c>
      <c r="B326" s="62" t="str">
        <f aca="false">IF(C326&gt;0.005,EDATE('Loan Details'!$C$8,A326-1),"")</f>
        <v/>
      </c>
      <c r="C326" s="63" t="n">
        <f aca="false">H325</f>
        <v>0</v>
      </c>
      <c r="D326" s="64" t="n">
        <f aca="false">IF(C326&gt;0.005,MIN('Loan Details'!$C$18,ROUND(C326*(1+'Loan Details'!$C$17),2)),0)</f>
        <v>0</v>
      </c>
      <c r="E326" s="63" t="n">
        <f aca="false">IF(C326&gt;0.005,ROUND(C326*'Loan Details'!$C$17,2),0)</f>
        <v>0</v>
      </c>
      <c r="F326" s="63" t="n">
        <f aca="false">D326-E326</f>
        <v>0</v>
      </c>
      <c r="G326" s="63" t="n">
        <v>0</v>
      </c>
      <c r="H326" s="63" t="n">
        <f aca="false">MAX(0,ROUND(C326-F326-G326,2))</f>
        <v>0</v>
      </c>
      <c r="I326" s="66" t="n">
        <f aca="false">SUM($E$7:E326)</f>
        <v>4331075.5</v>
      </c>
      <c r="J326" s="67" t="n">
        <f aca="false">1-H326/'Loan Details'!$C$5</f>
        <v>1</v>
      </c>
      <c r="K326" s="61" t="n">
        <f aca="false">INT((A326-1)/12)+1</f>
        <v>27</v>
      </c>
    </row>
    <row r="327" customFormat="false" ht="15" hidden="false" customHeight="false" outlineLevel="0" collapsed="false">
      <c r="A327" s="61" t="n">
        <v>321</v>
      </c>
      <c r="B327" s="62" t="str">
        <f aca="false">IF(C327&gt;0.005,EDATE('Loan Details'!$C$8,A327-1),"")</f>
        <v/>
      </c>
      <c r="C327" s="63" t="n">
        <f aca="false">H326</f>
        <v>0</v>
      </c>
      <c r="D327" s="64" t="n">
        <f aca="false">IF(C327&gt;0.005,MIN('Loan Details'!$C$18,ROUND(C327*(1+'Loan Details'!$C$17),2)),0)</f>
        <v>0</v>
      </c>
      <c r="E327" s="63" t="n">
        <f aca="false">IF(C327&gt;0.005,ROUND(C327*'Loan Details'!$C$17,2),0)</f>
        <v>0</v>
      </c>
      <c r="F327" s="63" t="n">
        <f aca="false">D327-E327</f>
        <v>0</v>
      </c>
      <c r="G327" s="63" t="n">
        <v>0</v>
      </c>
      <c r="H327" s="63" t="n">
        <f aca="false">MAX(0,ROUND(C327-F327-G327,2))</f>
        <v>0</v>
      </c>
      <c r="I327" s="66" t="n">
        <f aca="false">SUM($E$7:E327)</f>
        <v>4331075.5</v>
      </c>
      <c r="J327" s="67" t="n">
        <f aca="false">1-H327/'Loan Details'!$C$5</f>
        <v>1</v>
      </c>
      <c r="K327" s="61" t="n">
        <f aca="false">INT((A327-1)/12)+1</f>
        <v>27</v>
      </c>
    </row>
    <row r="328" customFormat="false" ht="15" hidden="false" customHeight="false" outlineLevel="0" collapsed="false">
      <c r="A328" s="61" t="n">
        <v>322</v>
      </c>
      <c r="B328" s="62" t="str">
        <f aca="false">IF(C328&gt;0.005,EDATE('Loan Details'!$C$8,A328-1),"")</f>
        <v/>
      </c>
      <c r="C328" s="63" t="n">
        <f aca="false">H327</f>
        <v>0</v>
      </c>
      <c r="D328" s="64" t="n">
        <f aca="false">IF(C328&gt;0.005,MIN('Loan Details'!$C$18,ROUND(C328*(1+'Loan Details'!$C$17),2)),0)</f>
        <v>0</v>
      </c>
      <c r="E328" s="63" t="n">
        <f aca="false">IF(C328&gt;0.005,ROUND(C328*'Loan Details'!$C$17,2),0)</f>
        <v>0</v>
      </c>
      <c r="F328" s="63" t="n">
        <f aca="false">D328-E328</f>
        <v>0</v>
      </c>
      <c r="G328" s="63" t="n">
        <v>0</v>
      </c>
      <c r="H328" s="63" t="n">
        <f aca="false">MAX(0,ROUND(C328-F328-G328,2))</f>
        <v>0</v>
      </c>
      <c r="I328" s="66" t="n">
        <f aca="false">SUM($E$7:E328)</f>
        <v>4331075.5</v>
      </c>
      <c r="J328" s="67" t="n">
        <f aca="false">1-H328/'Loan Details'!$C$5</f>
        <v>1</v>
      </c>
      <c r="K328" s="61" t="n">
        <f aca="false">INT((A328-1)/12)+1</f>
        <v>27</v>
      </c>
    </row>
    <row r="329" customFormat="false" ht="15" hidden="false" customHeight="false" outlineLevel="0" collapsed="false">
      <c r="A329" s="61" t="n">
        <v>323</v>
      </c>
      <c r="B329" s="62" t="str">
        <f aca="false">IF(C329&gt;0.005,EDATE('Loan Details'!$C$8,A329-1),"")</f>
        <v/>
      </c>
      <c r="C329" s="63" t="n">
        <f aca="false">H328</f>
        <v>0</v>
      </c>
      <c r="D329" s="64" t="n">
        <f aca="false">IF(C329&gt;0.005,MIN('Loan Details'!$C$18,ROUND(C329*(1+'Loan Details'!$C$17),2)),0)</f>
        <v>0</v>
      </c>
      <c r="E329" s="63" t="n">
        <f aca="false">IF(C329&gt;0.005,ROUND(C329*'Loan Details'!$C$17,2),0)</f>
        <v>0</v>
      </c>
      <c r="F329" s="63" t="n">
        <f aca="false">D329-E329</f>
        <v>0</v>
      </c>
      <c r="G329" s="63" t="n">
        <v>0</v>
      </c>
      <c r="H329" s="63" t="n">
        <f aca="false">MAX(0,ROUND(C329-F329-G329,2))</f>
        <v>0</v>
      </c>
      <c r="I329" s="66" t="n">
        <f aca="false">SUM($E$7:E329)</f>
        <v>4331075.5</v>
      </c>
      <c r="J329" s="67" t="n">
        <f aca="false">1-H329/'Loan Details'!$C$5</f>
        <v>1</v>
      </c>
      <c r="K329" s="61" t="n">
        <f aca="false">INT((A329-1)/12)+1</f>
        <v>27</v>
      </c>
    </row>
    <row r="330" customFormat="false" ht="15" hidden="false" customHeight="false" outlineLevel="0" collapsed="false">
      <c r="A330" s="61" t="n">
        <v>324</v>
      </c>
      <c r="B330" s="62" t="str">
        <f aca="false">IF(C330&gt;0.005,EDATE('Loan Details'!$C$8,A330-1),"")</f>
        <v/>
      </c>
      <c r="C330" s="63" t="n">
        <f aca="false">H329</f>
        <v>0</v>
      </c>
      <c r="D330" s="64" t="n">
        <f aca="false">IF(C330&gt;0.005,MIN('Loan Details'!$C$18,ROUND(C330*(1+'Loan Details'!$C$17),2)),0)</f>
        <v>0</v>
      </c>
      <c r="E330" s="63" t="n">
        <f aca="false">IF(C330&gt;0.005,ROUND(C330*'Loan Details'!$C$17,2),0)</f>
        <v>0</v>
      </c>
      <c r="F330" s="63" t="n">
        <f aca="false">D330-E330</f>
        <v>0</v>
      </c>
      <c r="G330" s="63" t="n">
        <v>0</v>
      </c>
      <c r="H330" s="63" t="n">
        <f aca="false">MAX(0,ROUND(C330-F330-G330,2))</f>
        <v>0</v>
      </c>
      <c r="I330" s="66" t="n">
        <f aca="false">SUM($E$7:E330)</f>
        <v>4331075.5</v>
      </c>
      <c r="J330" s="67" t="n">
        <f aca="false">1-H330/'Loan Details'!$C$5</f>
        <v>1</v>
      </c>
      <c r="K330" s="61" t="n">
        <f aca="false">INT((A330-1)/12)+1</f>
        <v>27</v>
      </c>
    </row>
    <row r="331" customFormat="false" ht="15" hidden="false" customHeight="false" outlineLevel="0" collapsed="false">
      <c r="A331" s="61" t="n">
        <v>325</v>
      </c>
      <c r="B331" s="62" t="str">
        <f aca="false">IF(C331&gt;0.005,EDATE('Loan Details'!$C$8,A331-1),"")</f>
        <v/>
      </c>
      <c r="C331" s="63" t="n">
        <f aca="false">H330</f>
        <v>0</v>
      </c>
      <c r="D331" s="64" t="n">
        <f aca="false">IF(C331&gt;0.005,MIN('Loan Details'!$C$18,ROUND(C331*(1+'Loan Details'!$C$17),2)),0)</f>
        <v>0</v>
      </c>
      <c r="E331" s="63" t="n">
        <f aca="false">IF(C331&gt;0.005,ROUND(C331*'Loan Details'!$C$17,2),0)</f>
        <v>0</v>
      </c>
      <c r="F331" s="63" t="n">
        <f aca="false">D331-E331</f>
        <v>0</v>
      </c>
      <c r="G331" s="63" t="n">
        <v>0</v>
      </c>
      <c r="H331" s="63" t="n">
        <f aca="false">MAX(0,ROUND(C331-F331-G331,2))</f>
        <v>0</v>
      </c>
      <c r="I331" s="66" t="n">
        <f aca="false">SUM($E$7:E331)</f>
        <v>4331075.5</v>
      </c>
      <c r="J331" s="67" t="n">
        <f aca="false">1-H331/'Loan Details'!$C$5</f>
        <v>1</v>
      </c>
      <c r="K331" s="61" t="n">
        <f aca="false">INT((A331-1)/12)+1</f>
        <v>28</v>
      </c>
    </row>
    <row r="332" customFormat="false" ht="15" hidden="false" customHeight="false" outlineLevel="0" collapsed="false">
      <c r="A332" s="61" t="n">
        <v>326</v>
      </c>
      <c r="B332" s="62" t="str">
        <f aca="false">IF(C332&gt;0.005,EDATE('Loan Details'!$C$8,A332-1),"")</f>
        <v/>
      </c>
      <c r="C332" s="63" t="n">
        <f aca="false">H331</f>
        <v>0</v>
      </c>
      <c r="D332" s="64" t="n">
        <f aca="false">IF(C332&gt;0.005,MIN('Loan Details'!$C$18,ROUND(C332*(1+'Loan Details'!$C$17),2)),0)</f>
        <v>0</v>
      </c>
      <c r="E332" s="63" t="n">
        <f aca="false">IF(C332&gt;0.005,ROUND(C332*'Loan Details'!$C$17,2),0)</f>
        <v>0</v>
      </c>
      <c r="F332" s="63" t="n">
        <f aca="false">D332-E332</f>
        <v>0</v>
      </c>
      <c r="G332" s="63" t="n">
        <v>0</v>
      </c>
      <c r="H332" s="63" t="n">
        <f aca="false">MAX(0,ROUND(C332-F332-G332,2))</f>
        <v>0</v>
      </c>
      <c r="I332" s="66" t="n">
        <f aca="false">SUM($E$7:E332)</f>
        <v>4331075.5</v>
      </c>
      <c r="J332" s="67" t="n">
        <f aca="false">1-H332/'Loan Details'!$C$5</f>
        <v>1</v>
      </c>
      <c r="K332" s="61" t="n">
        <f aca="false">INT((A332-1)/12)+1</f>
        <v>28</v>
      </c>
    </row>
    <row r="333" customFormat="false" ht="15" hidden="false" customHeight="false" outlineLevel="0" collapsed="false">
      <c r="A333" s="61" t="n">
        <v>327</v>
      </c>
      <c r="B333" s="62" t="str">
        <f aca="false">IF(C333&gt;0.005,EDATE('Loan Details'!$C$8,A333-1),"")</f>
        <v/>
      </c>
      <c r="C333" s="63" t="n">
        <f aca="false">H332</f>
        <v>0</v>
      </c>
      <c r="D333" s="64" t="n">
        <f aca="false">IF(C333&gt;0.005,MIN('Loan Details'!$C$18,ROUND(C333*(1+'Loan Details'!$C$17),2)),0)</f>
        <v>0</v>
      </c>
      <c r="E333" s="63" t="n">
        <f aca="false">IF(C333&gt;0.005,ROUND(C333*'Loan Details'!$C$17,2),0)</f>
        <v>0</v>
      </c>
      <c r="F333" s="63" t="n">
        <f aca="false">D333-E333</f>
        <v>0</v>
      </c>
      <c r="G333" s="63" t="n">
        <v>0</v>
      </c>
      <c r="H333" s="63" t="n">
        <f aca="false">MAX(0,ROUND(C333-F333-G333,2))</f>
        <v>0</v>
      </c>
      <c r="I333" s="66" t="n">
        <f aca="false">SUM($E$7:E333)</f>
        <v>4331075.5</v>
      </c>
      <c r="J333" s="67" t="n">
        <f aca="false">1-H333/'Loan Details'!$C$5</f>
        <v>1</v>
      </c>
      <c r="K333" s="61" t="n">
        <f aca="false">INT((A333-1)/12)+1</f>
        <v>28</v>
      </c>
    </row>
    <row r="334" customFormat="false" ht="15" hidden="false" customHeight="false" outlineLevel="0" collapsed="false">
      <c r="A334" s="61" t="n">
        <v>328</v>
      </c>
      <c r="B334" s="62" t="str">
        <f aca="false">IF(C334&gt;0.005,EDATE('Loan Details'!$C$8,A334-1),"")</f>
        <v/>
      </c>
      <c r="C334" s="63" t="n">
        <f aca="false">H333</f>
        <v>0</v>
      </c>
      <c r="D334" s="64" t="n">
        <f aca="false">IF(C334&gt;0.005,MIN('Loan Details'!$C$18,ROUND(C334*(1+'Loan Details'!$C$17),2)),0)</f>
        <v>0</v>
      </c>
      <c r="E334" s="63" t="n">
        <f aca="false">IF(C334&gt;0.005,ROUND(C334*'Loan Details'!$C$17,2),0)</f>
        <v>0</v>
      </c>
      <c r="F334" s="63" t="n">
        <f aca="false">D334-E334</f>
        <v>0</v>
      </c>
      <c r="G334" s="63" t="n">
        <v>0</v>
      </c>
      <c r="H334" s="63" t="n">
        <f aca="false">MAX(0,ROUND(C334-F334-G334,2))</f>
        <v>0</v>
      </c>
      <c r="I334" s="66" t="n">
        <f aca="false">SUM($E$7:E334)</f>
        <v>4331075.5</v>
      </c>
      <c r="J334" s="67" t="n">
        <f aca="false">1-H334/'Loan Details'!$C$5</f>
        <v>1</v>
      </c>
      <c r="K334" s="61" t="n">
        <f aca="false">INT((A334-1)/12)+1</f>
        <v>28</v>
      </c>
    </row>
    <row r="335" customFormat="false" ht="15" hidden="false" customHeight="false" outlineLevel="0" collapsed="false">
      <c r="A335" s="61" t="n">
        <v>329</v>
      </c>
      <c r="B335" s="62" t="str">
        <f aca="false">IF(C335&gt;0.005,EDATE('Loan Details'!$C$8,A335-1),"")</f>
        <v/>
      </c>
      <c r="C335" s="63" t="n">
        <f aca="false">H334</f>
        <v>0</v>
      </c>
      <c r="D335" s="64" t="n">
        <f aca="false">IF(C335&gt;0.005,MIN('Loan Details'!$C$18,ROUND(C335*(1+'Loan Details'!$C$17),2)),0)</f>
        <v>0</v>
      </c>
      <c r="E335" s="63" t="n">
        <f aca="false">IF(C335&gt;0.005,ROUND(C335*'Loan Details'!$C$17,2),0)</f>
        <v>0</v>
      </c>
      <c r="F335" s="63" t="n">
        <f aca="false">D335-E335</f>
        <v>0</v>
      </c>
      <c r="G335" s="63" t="n">
        <v>0</v>
      </c>
      <c r="H335" s="63" t="n">
        <f aca="false">MAX(0,ROUND(C335-F335-G335,2))</f>
        <v>0</v>
      </c>
      <c r="I335" s="66" t="n">
        <f aca="false">SUM($E$7:E335)</f>
        <v>4331075.5</v>
      </c>
      <c r="J335" s="67" t="n">
        <f aca="false">1-H335/'Loan Details'!$C$5</f>
        <v>1</v>
      </c>
      <c r="K335" s="61" t="n">
        <f aca="false">INT((A335-1)/12)+1</f>
        <v>28</v>
      </c>
    </row>
    <row r="336" customFormat="false" ht="15" hidden="false" customHeight="false" outlineLevel="0" collapsed="false">
      <c r="A336" s="61" t="n">
        <v>330</v>
      </c>
      <c r="B336" s="62" t="str">
        <f aca="false">IF(C336&gt;0.005,EDATE('Loan Details'!$C$8,A336-1),"")</f>
        <v/>
      </c>
      <c r="C336" s="63" t="n">
        <f aca="false">H335</f>
        <v>0</v>
      </c>
      <c r="D336" s="64" t="n">
        <f aca="false">IF(C336&gt;0.005,MIN('Loan Details'!$C$18,ROUND(C336*(1+'Loan Details'!$C$17),2)),0)</f>
        <v>0</v>
      </c>
      <c r="E336" s="63" t="n">
        <f aca="false">IF(C336&gt;0.005,ROUND(C336*'Loan Details'!$C$17,2),0)</f>
        <v>0</v>
      </c>
      <c r="F336" s="63" t="n">
        <f aca="false">D336-E336</f>
        <v>0</v>
      </c>
      <c r="G336" s="63" t="n">
        <v>0</v>
      </c>
      <c r="H336" s="63" t="n">
        <f aca="false">MAX(0,ROUND(C336-F336-G336,2))</f>
        <v>0</v>
      </c>
      <c r="I336" s="66" t="n">
        <f aca="false">SUM($E$7:E336)</f>
        <v>4331075.5</v>
      </c>
      <c r="J336" s="67" t="n">
        <f aca="false">1-H336/'Loan Details'!$C$5</f>
        <v>1</v>
      </c>
      <c r="K336" s="61" t="n">
        <f aca="false">INT((A336-1)/12)+1</f>
        <v>28</v>
      </c>
    </row>
    <row r="337" customFormat="false" ht="15" hidden="false" customHeight="false" outlineLevel="0" collapsed="false">
      <c r="A337" s="61" t="n">
        <v>331</v>
      </c>
      <c r="B337" s="62" t="str">
        <f aca="false">IF(C337&gt;0.005,EDATE('Loan Details'!$C$8,A337-1),"")</f>
        <v/>
      </c>
      <c r="C337" s="63" t="n">
        <f aca="false">H336</f>
        <v>0</v>
      </c>
      <c r="D337" s="64" t="n">
        <f aca="false">IF(C337&gt;0.005,MIN('Loan Details'!$C$18,ROUND(C337*(1+'Loan Details'!$C$17),2)),0)</f>
        <v>0</v>
      </c>
      <c r="E337" s="63" t="n">
        <f aca="false">IF(C337&gt;0.005,ROUND(C337*'Loan Details'!$C$17,2),0)</f>
        <v>0</v>
      </c>
      <c r="F337" s="63" t="n">
        <f aca="false">D337-E337</f>
        <v>0</v>
      </c>
      <c r="G337" s="63" t="n">
        <v>0</v>
      </c>
      <c r="H337" s="63" t="n">
        <f aca="false">MAX(0,ROUND(C337-F337-G337,2))</f>
        <v>0</v>
      </c>
      <c r="I337" s="66" t="n">
        <f aca="false">SUM($E$7:E337)</f>
        <v>4331075.5</v>
      </c>
      <c r="J337" s="67" t="n">
        <f aca="false">1-H337/'Loan Details'!$C$5</f>
        <v>1</v>
      </c>
      <c r="K337" s="61" t="n">
        <f aca="false">INT((A337-1)/12)+1</f>
        <v>28</v>
      </c>
    </row>
    <row r="338" customFormat="false" ht="15" hidden="false" customHeight="false" outlineLevel="0" collapsed="false">
      <c r="A338" s="61" t="n">
        <v>332</v>
      </c>
      <c r="B338" s="62" t="str">
        <f aca="false">IF(C338&gt;0.005,EDATE('Loan Details'!$C$8,A338-1),"")</f>
        <v/>
      </c>
      <c r="C338" s="63" t="n">
        <f aca="false">H337</f>
        <v>0</v>
      </c>
      <c r="D338" s="64" t="n">
        <f aca="false">IF(C338&gt;0.005,MIN('Loan Details'!$C$18,ROUND(C338*(1+'Loan Details'!$C$17),2)),0)</f>
        <v>0</v>
      </c>
      <c r="E338" s="63" t="n">
        <f aca="false">IF(C338&gt;0.005,ROUND(C338*'Loan Details'!$C$17,2),0)</f>
        <v>0</v>
      </c>
      <c r="F338" s="63" t="n">
        <f aca="false">D338-E338</f>
        <v>0</v>
      </c>
      <c r="G338" s="63" t="n">
        <v>0</v>
      </c>
      <c r="H338" s="63" t="n">
        <f aca="false">MAX(0,ROUND(C338-F338-G338,2))</f>
        <v>0</v>
      </c>
      <c r="I338" s="66" t="n">
        <f aca="false">SUM($E$7:E338)</f>
        <v>4331075.5</v>
      </c>
      <c r="J338" s="67" t="n">
        <f aca="false">1-H338/'Loan Details'!$C$5</f>
        <v>1</v>
      </c>
      <c r="K338" s="61" t="n">
        <f aca="false">INT((A338-1)/12)+1</f>
        <v>28</v>
      </c>
    </row>
    <row r="339" customFormat="false" ht="15" hidden="false" customHeight="false" outlineLevel="0" collapsed="false">
      <c r="A339" s="61" t="n">
        <v>333</v>
      </c>
      <c r="B339" s="62" t="str">
        <f aca="false">IF(C339&gt;0.005,EDATE('Loan Details'!$C$8,A339-1),"")</f>
        <v/>
      </c>
      <c r="C339" s="63" t="n">
        <f aca="false">H338</f>
        <v>0</v>
      </c>
      <c r="D339" s="64" t="n">
        <f aca="false">IF(C339&gt;0.005,MIN('Loan Details'!$C$18,ROUND(C339*(1+'Loan Details'!$C$17),2)),0)</f>
        <v>0</v>
      </c>
      <c r="E339" s="63" t="n">
        <f aca="false">IF(C339&gt;0.005,ROUND(C339*'Loan Details'!$C$17,2),0)</f>
        <v>0</v>
      </c>
      <c r="F339" s="63" t="n">
        <f aca="false">D339-E339</f>
        <v>0</v>
      </c>
      <c r="G339" s="63" t="n">
        <v>0</v>
      </c>
      <c r="H339" s="63" t="n">
        <f aca="false">MAX(0,ROUND(C339-F339-G339,2))</f>
        <v>0</v>
      </c>
      <c r="I339" s="66" t="n">
        <f aca="false">SUM($E$7:E339)</f>
        <v>4331075.5</v>
      </c>
      <c r="J339" s="67" t="n">
        <f aca="false">1-H339/'Loan Details'!$C$5</f>
        <v>1</v>
      </c>
      <c r="K339" s="61" t="n">
        <f aca="false">INT((A339-1)/12)+1</f>
        <v>28</v>
      </c>
    </row>
    <row r="340" customFormat="false" ht="15" hidden="false" customHeight="false" outlineLevel="0" collapsed="false">
      <c r="A340" s="61" t="n">
        <v>334</v>
      </c>
      <c r="B340" s="62" t="str">
        <f aca="false">IF(C340&gt;0.005,EDATE('Loan Details'!$C$8,A340-1),"")</f>
        <v/>
      </c>
      <c r="C340" s="63" t="n">
        <f aca="false">H339</f>
        <v>0</v>
      </c>
      <c r="D340" s="64" t="n">
        <f aca="false">IF(C340&gt;0.005,MIN('Loan Details'!$C$18,ROUND(C340*(1+'Loan Details'!$C$17),2)),0)</f>
        <v>0</v>
      </c>
      <c r="E340" s="63" t="n">
        <f aca="false">IF(C340&gt;0.005,ROUND(C340*'Loan Details'!$C$17,2),0)</f>
        <v>0</v>
      </c>
      <c r="F340" s="63" t="n">
        <f aca="false">D340-E340</f>
        <v>0</v>
      </c>
      <c r="G340" s="63" t="n">
        <v>0</v>
      </c>
      <c r="H340" s="63" t="n">
        <f aca="false">MAX(0,ROUND(C340-F340-G340,2))</f>
        <v>0</v>
      </c>
      <c r="I340" s="66" t="n">
        <f aca="false">SUM($E$7:E340)</f>
        <v>4331075.5</v>
      </c>
      <c r="J340" s="67" t="n">
        <f aca="false">1-H340/'Loan Details'!$C$5</f>
        <v>1</v>
      </c>
      <c r="K340" s="61" t="n">
        <f aca="false">INT((A340-1)/12)+1</f>
        <v>28</v>
      </c>
    </row>
    <row r="341" customFormat="false" ht="15" hidden="false" customHeight="false" outlineLevel="0" collapsed="false">
      <c r="A341" s="61" t="n">
        <v>335</v>
      </c>
      <c r="B341" s="62" t="str">
        <f aca="false">IF(C341&gt;0.005,EDATE('Loan Details'!$C$8,A341-1),"")</f>
        <v/>
      </c>
      <c r="C341" s="63" t="n">
        <f aca="false">H340</f>
        <v>0</v>
      </c>
      <c r="D341" s="64" t="n">
        <f aca="false">IF(C341&gt;0.005,MIN('Loan Details'!$C$18,ROUND(C341*(1+'Loan Details'!$C$17),2)),0)</f>
        <v>0</v>
      </c>
      <c r="E341" s="63" t="n">
        <f aca="false">IF(C341&gt;0.005,ROUND(C341*'Loan Details'!$C$17,2),0)</f>
        <v>0</v>
      </c>
      <c r="F341" s="63" t="n">
        <f aca="false">D341-E341</f>
        <v>0</v>
      </c>
      <c r="G341" s="63" t="n">
        <v>0</v>
      </c>
      <c r="H341" s="63" t="n">
        <f aca="false">MAX(0,ROUND(C341-F341-G341,2))</f>
        <v>0</v>
      </c>
      <c r="I341" s="66" t="n">
        <f aca="false">SUM($E$7:E341)</f>
        <v>4331075.5</v>
      </c>
      <c r="J341" s="67" t="n">
        <f aca="false">1-H341/'Loan Details'!$C$5</f>
        <v>1</v>
      </c>
      <c r="K341" s="61" t="n">
        <f aca="false">INT((A341-1)/12)+1</f>
        <v>28</v>
      </c>
    </row>
    <row r="342" customFormat="false" ht="15" hidden="false" customHeight="false" outlineLevel="0" collapsed="false">
      <c r="A342" s="61" t="n">
        <v>336</v>
      </c>
      <c r="B342" s="62" t="str">
        <f aca="false">IF(C342&gt;0.005,EDATE('Loan Details'!$C$8,A342-1),"")</f>
        <v/>
      </c>
      <c r="C342" s="63" t="n">
        <f aca="false">H341</f>
        <v>0</v>
      </c>
      <c r="D342" s="64" t="n">
        <f aca="false">IF(C342&gt;0.005,MIN('Loan Details'!$C$18,ROUND(C342*(1+'Loan Details'!$C$17),2)),0)</f>
        <v>0</v>
      </c>
      <c r="E342" s="63" t="n">
        <f aca="false">IF(C342&gt;0.005,ROUND(C342*'Loan Details'!$C$17,2),0)</f>
        <v>0</v>
      </c>
      <c r="F342" s="63" t="n">
        <f aca="false">D342-E342</f>
        <v>0</v>
      </c>
      <c r="G342" s="63" t="n">
        <v>0</v>
      </c>
      <c r="H342" s="63" t="n">
        <f aca="false">MAX(0,ROUND(C342-F342-G342,2))</f>
        <v>0</v>
      </c>
      <c r="I342" s="66" t="n">
        <f aca="false">SUM($E$7:E342)</f>
        <v>4331075.5</v>
      </c>
      <c r="J342" s="67" t="n">
        <f aca="false">1-H342/'Loan Details'!$C$5</f>
        <v>1</v>
      </c>
      <c r="K342" s="61" t="n">
        <f aca="false">INT((A342-1)/12)+1</f>
        <v>28</v>
      </c>
    </row>
    <row r="343" customFormat="false" ht="15" hidden="false" customHeight="false" outlineLevel="0" collapsed="false">
      <c r="A343" s="61" t="n">
        <v>337</v>
      </c>
      <c r="B343" s="62" t="str">
        <f aca="false">IF(C343&gt;0.005,EDATE('Loan Details'!$C$8,A343-1),"")</f>
        <v/>
      </c>
      <c r="C343" s="63" t="n">
        <f aca="false">H342</f>
        <v>0</v>
      </c>
      <c r="D343" s="64" t="n">
        <f aca="false">IF(C343&gt;0.005,MIN('Loan Details'!$C$18,ROUND(C343*(1+'Loan Details'!$C$17),2)),0)</f>
        <v>0</v>
      </c>
      <c r="E343" s="63" t="n">
        <f aca="false">IF(C343&gt;0.005,ROUND(C343*'Loan Details'!$C$17,2),0)</f>
        <v>0</v>
      </c>
      <c r="F343" s="63" t="n">
        <f aca="false">D343-E343</f>
        <v>0</v>
      </c>
      <c r="G343" s="63" t="n">
        <v>0</v>
      </c>
      <c r="H343" s="63" t="n">
        <f aca="false">MAX(0,ROUND(C343-F343-G343,2))</f>
        <v>0</v>
      </c>
      <c r="I343" s="66" t="n">
        <f aca="false">SUM($E$7:E343)</f>
        <v>4331075.5</v>
      </c>
      <c r="J343" s="67" t="n">
        <f aca="false">1-H343/'Loan Details'!$C$5</f>
        <v>1</v>
      </c>
      <c r="K343" s="61" t="n">
        <f aca="false">INT((A343-1)/12)+1</f>
        <v>29</v>
      </c>
    </row>
    <row r="344" customFormat="false" ht="15" hidden="false" customHeight="false" outlineLevel="0" collapsed="false">
      <c r="A344" s="61" t="n">
        <v>338</v>
      </c>
      <c r="B344" s="62" t="str">
        <f aca="false">IF(C344&gt;0.005,EDATE('Loan Details'!$C$8,A344-1),"")</f>
        <v/>
      </c>
      <c r="C344" s="63" t="n">
        <f aca="false">H343</f>
        <v>0</v>
      </c>
      <c r="D344" s="64" t="n">
        <f aca="false">IF(C344&gt;0.005,MIN('Loan Details'!$C$18,ROUND(C344*(1+'Loan Details'!$C$17),2)),0)</f>
        <v>0</v>
      </c>
      <c r="E344" s="63" t="n">
        <f aca="false">IF(C344&gt;0.005,ROUND(C344*'Loan Details'!$C$17,2),0)</f>
        <v>0</v>
      </c>
      <c r="F344" s="63" t="n">
        <f aca="false">D344-E344</f>
        <v>0</v>
      </c>
      <c r="G344" s="63" t="n">
        <v>0</v>
      </c>
      <c r="H344" s="63" t="n">
        <f aca="false">MAX(0,ROUND(C344-F344-G344,2))</f>
        <v>0</v>
      </c>
      <c r="I344" s="66" t="n">
        <f aca="false">SUM($E$7:E344)</f>
        <v>4331075.5</v>
      </c>
      <c r="J344" s="67" t="n">
        <f aca="false">1-H344/'Loan Details'!$C$5</f>
        <v>1</v>
      </c>
      <c r="K344" s="61" t="n">
        <f aca="false">INT((A344-1)/12)+1</f>
        <v>29</v>
      </c>
    </row>
    <row r="345" customFormat="false" ht="15" hidden="false" customHeight="false" outlineLevel="0" collapsed="false">
      <c r="A345" s="61" t="n">
        <v>339</v>
      </c>
      <c r="B345" s="62" t="str">
        <f aca="false">IF(C345&gt;0.005,EDATE('Loan Details'!$C$8,A345-1),"")</f>
        <v/>
      </c>
      <c r="C345" s="63" t="n">
        <f aca="false">H344</f>
        <v>0</v>
      </c>
      <c r="D345" s="64" t="n">
        <f aca="false">IF(C345&gt;0.005,MIN('Loan Details'!$C$18,ROUND(C345*(1+'Loan Details'!$C$17),2)),0)</f>
        <v>0</v>
      </c>
      <c r="E345" s="63" t="n">
        <f aca="false">IF(C345&gt;0.005,ROUND(C345*'Loan Details'!$C$17,2),0)</f>
        <v>0</v>
      </c>
      <c r="F345" s="63" t="n">
        <f aca="false">D345-E345</f>
        <v>0</v>
      </c>
      <c r="G345" s="63" t="n">
        <v>0</v>
      </c>
      <c r="H345" s="63" t="n">
        <f aca="false">MAX(0,ROUND(C345-F345-G345,2))</f>
        <v>0</v>
      </c>
      <c r="I345" s="66" t="n">
        <f aca="false">SUM($E$7:E345)</f>
        <v>4331075.5</v>
      </c>
      <c r="J345" s="67" t="n">
        <f aca="false">1-H345/'Loan Details'!$C$5</f>
        <v>1</v>
      </c>
      <c r="K345" s="61" t="n">
        <f aca="false">INT((A345-1)/12)+1</f>
        <v>29</v>
      </c>
    </row>
    <row r="346" customFormat="false" ht="15" hidden="false" customHeight="false" outlineLevel="0" collapsed="false">
      <c r="A346" s="61" t="n">
        <v>340</v>
      </c>
      <c r="B346" s="62" t="str">
        <f aca="false">IF(C346&gt;0.005,EDATE('Loan Details'!$C$8,A346-1),"")</f>
        <v/>
      </c>
      <c r="C346" s="63" t="n">
        <f aca="false">H345</f>
        <v>0</v>
      </c>
      <c r="D346" s="64" t="n">
        <f aca="false">IF(C346&gt;0.005,MIN('Loan Details'!$C$18,ROUND(C346*(1+'Loan Details'!$C$17),2)),0)</f>
        <v>0</v>
      </c>
      <c r="E346" s="63" t="n">
        <f aca="false">IF(C346&gt;0.005,ROUND(C346*'Loan Details'!$C$17,2),0)</f>
        <v>0</v>
      </c>
      <c r="F346" s="63" t="n">
        <f aca="false">D346-E346</f>
        <v>0</v>
      </c>
      <c r="G346" s="63" t="n">
        <v>0</v>
      </c>
      <c r="H346" s="63" t="n">
        <f aca="false">MAX(0,ROUND(C346-F346-G346,2))</f>
        <v>0</v>
      </c>
      <c r="I346" s="66" t="n">
        <f aca="false">SUM($E$7:E346)</f>
        <v>4331075.5</v>
      </c>
      <c r="J346" s="67" t="n">
        <f aca="false">1-H346/'Loan Details'!$C$5</f>
        <v>1</v>
      </c>
      <c r="K346" s="61" t="n">
        <f aca="false">INT((A346-1)/12)+1</f>
        <v>29</v>
      </c>
    </row>
    <row r="347" customFormat="false" ht="15" hidden="false" customHeight="false" outlineLevel="0" collapsed="false">
      <c r="A347" s="61" t="n">
        <v>341</v>
      </c>
      <c r="B347" s="62" t="str">
        <f aca="false">IF(C347&gt;0.005,EDATE('Loan Details'!$C$8,A347-1),"")</f>
        <v/>
      </c>
      <c r="C347" s="63" t="n">
        <f aca="false">H346</f>
        <v>0</v>
      </c>
      <c r="D347" s="64" t="n">
        <f aca="false">IF(C347&gt;0.005,MIN('Loan Details'!$C$18,ROUND(C347*(1+'Loan Details'!$C$17),2)),0)</f>
        <v>0</v>
      </c>
      <c r="E347" s="63" t="n">
        <f aca="false">IF(C347&gt;0.005,ROUND(C347*'Loan Details'!$C$17,2),0)</f>
        <v>0</v>
      </c>
      <c r="F347" s="63" t="n">
        <f aca="false">D347-E347</f>
        <v>0</v>
      </c>
      <c r="G347" s="63" t="n">
        <v>0</v>
      </c>
      <c r="H347" s="63" t="n">
        <f aca="false">MAX(0,ROUND(C347-F347-G347,2))</f>
        <v>0</v>
      </c>
      <c r="I347" s="66" t="n">
        <f aca="false">SUM($E$7:E347)</f>
        <v>4331075.5</v>
      </c>
      <c r="J347" s="67" t="n">
        <f aca="false">1-H347/'Loan Details'!$C$5</f>
        <v>1</v>
      </c>
      <c r="K347" s="61" t="n">
        <f aca="false">INT((A347-1)/12)+1</f>
        <v>29</v>
      </c>
    </row>
    <row r="348" customFormat="false" ht="15" hidden="false" customHeight="false" outlineLevel="0" collapsed="false">
      <c r="A348" s="61" t="n">
        <v>342</v>
      </c>
      <c r="B348" s="62" t="str">
        <f aca="false">IF(C348&gt;0.005,EDATE('Loan Details'!$C$8,A348-1),"")</f>
        <v/>
      </c>
      <c r="C348" s="63" t="n">
        <f aca="false">H347</f>
        <v>0</v>
      </c>
      <c r="D348" s="64" t="n">
        <f aca="false">IF(C348&gt;0.005,MIN('Loan Details'!$C$18,ROUND(C348*(1+'Loan Details'!$C$17),2)),0)</f>
        <v>0</v>
      </c>
      <c r="E348" s="63" t="n">
        <f aca="false">IF(C348&gt;0.005,ROUND(C348*'Loan Details'!$C$17,2),0)</f>
        <v>0</v>
      </c>
      <c r="F348" s="63" t="n">
        <f aca="false">D348-E348</f>
        <v>0</v>
      </c>
      <c r="G348" s="63" t="n">
        <v>0</v>
      </c>
      <c r="H348" s="63" t="n">
        <f aca="false">MAX(0,ROUND(C348-F348-G348,2))</f>
        <v>0</v>
      </c>
      <c r="I348" s="66" t="n">
        <f aca="false">SUM($E$7:E348)</f>
        <v>4331075.5</v>
      </c>
      <c r="J348" s="67" t="n">
        <f aca="false">1-H348/'Loan Details'!$C$5</f>
        <v>1</v>
      </c>
      <c r="K348" s="61" t="n">
        <f aca="false">INT((A348-1)/12)+1</f>
        <v>29</v>
      </c>
    </row>
    <row r="349" customFormat="false" ht="15" hidden="false" customHeight="false" outlineLevel="0" collapsed="false">
      <c r="A349" s="61" t="n">
        <v>343</v>
      </c>
      <c r="B349" s="62" t="str">
        <f aca="false">IF(C349&gt;0.005,EDATE('Loan Details'!$C$8,A349-1),"")</f>
        <v/>
      </c>
      <c r="C349" s="63" t="n">
        <f aca="false">H348</f>
        <v>0</v>
      </c>
      <c r="D349" s="64" t="n">
        <f aca="false">IF(C349&gt;0.005,MIN('Loan Details'!$C$18,ROUND(C349*(1+'Loan Details'!$C$17),2)),0)</f>
        <v>0</v>
      </c>
      <c r="E349" s="63" t="n">
        <f aca="false">IF(C349&gt;0.005,ROUND(C349*'Loan Details'!$C$17,2),0)</f>
        <v>0</v>
      </c>
      <c r="F349" s="63" t="n">
        <f aca="false">D349-E349</f>
        <v>0</v>
      </c>
      <c r="G349" s="63" t="n">
        <v>0</v>
      </c>
      <c r="H349" s="63" t="n">
        <f aca="false">MAX(0,ROUND(C349-F349-G349,2))</f>
        <v>0</v>
      </c>
      <c r="I349" s="66" t="n">
        <f aca="false">SUM($E$7:E349)</f>
        <v>4331075.5</v>
      </c>
      <c r="J349" s="67" t="n">
        <f aca="false">1-H349/'Loan Details'!$C$5</f>
        <v>1</v>
      </c>
      <c r="K349" s="61" t="n">
        <f aca="false">INT((A349-1)/12)+1</f>
        <v>29</v>
      </c>
    </row>
    <row r="350" customFormat="false" ht="15" hidden="false" customHeight="false" outlineLevel="0" collapsed="false">
      <c r="A350" s="61" t="n">
        <v>344</v>
      </c>
      <c r="B350" s="62" t="str">
        <f aca="false">IF(C350&gt;0.005,EDATE('Loan Details'!$C$8,A350-1),"")</f>
        <v/>
      </c>
      <c r="C350" s="63" t="n">
        <f aca="false">H349</f>
        <v>0</v>
      </c>
      <c r="D350" s="64" t="n">
        <f aca="false">IF(C350&gt;0.005,MIN('Loan Details'!$C$18,ROUND(C350*(1+'Loan Details'!$C$17),2)),0)</f>
        <v>0</v>
      </c>
      <c r="E350" s="63" t="n">
        <f aca="false">IF(C350&gt;0.005,ROUND(C350*'Loan Details'!$C$17,2),0)</f>
        <v>0</v>
      </c>
      <c r="F350" s="63" t="n">
        <f aca="false">D350-E350</f>
        <v>0</v>
      </c>
      <c r="G350" s="63" t="n">
        <v>0</v>
      </c>
      <c r="H350" s="63" t="n">
        <f aca="false">MAX(0,ROUND(C350-F350-G350,2))</f>
        <v>0</v>
      </c>
      <c r="I350" s="66" t="n">
        <f aca="false">SUM($E$7:E350)</f>
        <v>4331075.5</v>
      </c>
      <c r="J350" s="67" t="n">
        <f aca="false">1-H350/'Loan Details'!$C$5</f>
        <v>1</v>
      </c>
      <c r="K350" s="61" t="n">
        <f aca="false">INT((A350-1)/12)+1</f>
        <v>29</v>
      </c>
    </row>
    <row r="351" customFormat="false" ht="15" hidden="false" customHeight="false" outlineLevel="0" collapsed="false">
      <c r="A351" s="61" t="n">
        <v>345</v>
      </c>
      <c r="B351" s="62" t="str">
        <f aca="false">IF(C351&gt;0.005,EDATE('Loan Details'!$C$8,A351-1),"")</f>
        <v/>
      </c>
      <c r="C351" s="63" t="n">
        <f aca="false">H350</f>
        <v>0</v>
      </c>
      <c r="D351" s="64" t="n">
        <f aca="false">IF(C351&gt;0.005,MIN('Loan Details'!$C$18,ROUND(C351*(1+'Loan Details'!$C$17),2)),0)</f>
        <v>0</v>
      </c>
      <c r="E351" s="63" t="n">
        <f aca="false">IF(C351&gt;0.005,ROUND(C351*'Loan Details'!$C$17,2),0)</f>
        <v>0</v>
      </c>
      <c r="F351" s="63" t="n">
        <f aca="false">D351-E351</f>
        <v>0</v>
      </c>
      <c r="G351" s="63" t="n">
        <v>0</v>
      </c>
      <c r="H351" s="63" t="n">
        <f aca="false">MAX(0,ROUND(C351-F351-G351,2))</f>
        <v>0</v>
      </c>
      <c r="I351" s="66" t="n">
        <f aca="false">SUM($E$7:E351)</f>
        <v>4331075.5</v>
      </c>
      <c r="J351" s="67" t="n">
        <f aca="false">1-H351/'Loan Details'!$C$5</f>
        <v>1</v>
      </c>
      <c r="K351" s="61" t="n">
        <f aca="false">INT((A351-1)/12)+1</f>
        <v>29</v>
      </c>
    </row>
    <row r="352" customFormat="false" ht="15" hidden="false" customHeight="false" outlineLevel="0" collapsed="false">
      <c r="A352" s="61" t="n">
        <v>346</v>
      </c>
      <c r="B352" s="62" t="str">
        <f aca="false">IF(C352&gt;0.005,EDATE('Loan Details'!$C$8,A352-1),"")</f>
        <v/>
      </c>
      <c r="C352" s="63" t="n">
        <f aca="false">H351</f>
        <v>0</v>
      </c>
      <c r="D352" s="64" t="n">
        <f aca="false">IF(C352&gt;0.005,MIN('Loan Details'!$C$18,ROUND(C352*(1+'Loan Details'!$C$17),2)),0)</f>
        <v>0</v>
      </c>
      <c r="E352" s="63" t="n">
        <f aca="false">IF(C352&gt;0.005,ROUND(C352*'Loan Details'!$C$17,2),0)</f>
        <v>0</v>
      </c>
      <c r="F352" s="63" t="n">
        <f aca="false">D352-E352</f>
        <v>0</v>
      </c>
      <c r="G352" s="63" t="n">
        <v>0</v>
      </c>
      <c r="H352" s="63" t="n">
        <f aca="false">MAX(0,ROUND(C352-F352-G352,2))</f>
        <v>0</v>
      </c>
      <c r="I352" s="66" t="n">
        <f aca="false">SUM($E$7:E352)</f>
        <v>4331075.5</v>
      </c>
      <c r="J352" s="67" t="n">
        <f aca="false">1-H352/'Loan Details'!$C$5</f>
        <v>1</v>
      </c>
      <c r="K352" s="61" t="n">
        <f aca="false">INT((A352-1)/12)+1</f>
        <v>29</v>
      </c>
    </row>
    <row r="353" customFormat="false" ht="15" hidden="false" customHeight="false" outlineLevel="0" collapsed="false">
      <c r="A353" s="61" t="n">
        <v>347</v>
      </c>
      <c r="B353" s="62" t="str">
        <f aca="false">IF(C353&gt;0.005,EDATE('Loan Details'!$C$8,A353-1),"")</f>
        <v/>
      </c>
      <c r="C353" s="63" t="n">
        <f aca="false">H352</f>
        <v>0</v>
      </c>
      <c r="D353" s="64" t="n">
        <f aca="false">IF(C353&gt;0.005,MIN('Loan Details'!$C$18,ROUND(C353*(1+'Loan Details'!$C$17),2)),0)</f>
        <v>0</v>
      </c>
      <c r="E353" s="63" t="n">
        <f aca="false">IF(C353&gt;0.005,ROUND(C353*'Loan Details'!$C$17,2),0)</f>
        <v>0</v>
      </c>
      <c r="F353" s="63" t="n">
        <f aca="false">D353-E353</f>
        <v>0</v>
      </c>
      <c r="G353" s="63" t="n">
        <v>0</v>
      </c>
      <c r="H353" s="63" t="n">
        <f aca="false">MAX(0,ROUND(C353-F353-G353,2))</f>
        <v>0</v>
      </c>
      <c r="I353" s="66" t="n">
        <f aca="false">SUM($E$7:E353)</f>
        <v>4331075.5</v>
      </c>
      <c r="J353" s="67" t="n">
        <f aca="false">1-H353/'Loan Details'!$C$5</f>
        <v>1</v>
      </c>
      <c r="K353" s="61" t="n">
        <f aca="false">INT((A353-1)/12)+1</f>
        <v>29</v>
      </c>
    </row>
    <row r="354" customFormat="false" ht="15" hidden="false" customHeight="false" outlineLevel="0" collapsed="false">
      <c r="A354" s="61" t="n">
        <v>348</v>
      </c>
      <c r="B354" s="62" t="str">
        <f aca="false">IF(C354&gt;0.005,EDATE('Loan Details'!$C$8,A354-1),"")</f>
        <v/>
      </c>
      <c r="C354" s="63" t="n">
        <f aca="false">H353</f>
        <v>0</v>
      </c>
      <c r="D354" s="64" t="n">
        <f aca="false">IF(C354&gt;0.005,MIN('Loan Details'!$C$18,ROUND(C354*(1+'Loan Details'!$C$17),2)),0)</f>
        <v>0</v>
      </c>
      <c r="E354" s="63" t="n">
        <f aca="false">IF(C354&gt;0.005,ROUND(C354*'Loan Details'!$C$17,2),0)</f>
        <v>0</v>
      </c>
      <c r="F354" s="63" t="n">
        <f aca="false">D354-E354</f>
        <v>0</v>
      </c>
      <c r="G354" s="63" t="n">
        <v>0</v>
      </c>
      <c r="H354" s="63" t="n">
        <f aca="false">MAX(0,ROUND(C354-F354-G354,2))</f>
        <v>0</v>
      </c>
      <c r="I354" s="66" t="n">
        <f aca="false">SUM($E$7:E354)</f>
        <v>4331075.5</v>
      </c>
      <c r="J354" s="67" t="n">
        <f aca="false">1-H354/'Loan Details'!$C$5</f>
        <v>1</v>
      </c>
      <c r="K354" s="61" t="n">
        <f aca="false">INT((A354-1)/12)+1</f>
        <v>29</v>
      </c>
    </row>
    <row r="355" customFormat="false" ht="15" hidden="false" customHeight="false" outlineLevel="0" collapsed="false">
      <c r="A355" s="61" t="n">
        <v>349</v>
      </c>
      <c r="B355" s="62" t="str">
        <f aca="false">IF(C355&gt;0.005,EDATE('Loan Details'!$C$8,A355-1),"")</f>
        <v/>
      </c>
      <c r="C355" s="63" t="n">
        <f aca="false">H354</f>
        <v>0</v>
      </c>
      <c r="D355" s="64" t="n">
        <f aca="false">IF(C355&gt;0.005,MIN('Loan Details'!$C$18,ROUND(C355*(1+'Loan Details'!$C$17),2)),0)</f>
        <v>0</v>
      </c>
      <c r="E355" s="63" t="n">
        <f aca="false">IF(C355&gt;0.005,ROUND(C355*'Loan Details'!$C$17,2),0)</f>
        <v>0</v>
      </c>
      <c r="F355" s="63" t="n">
        <f aca="false">D355-E355</f>
        <v>0</v>
      </c>
      <c r="G355" s="63" t="n">
        <v>0</v>
      </c>
      <c r="H355" s="63" t="n">
        <f aca="false">MAX(0,ROUND(C355-F355-G355,2))</f>
        <v>0</v>
      </c>
      <c r="I355" s="66" t="n">
        <f aca="false">SUM($E$7:E355)</f>
        <v>4331075.5</v>
      </c>
      <c r="J355" s="67" t="n">
        <f aca="false">1-H355/'Loan Details'!$C$5</f>
        <v>1</v>
      </c>
      <c r="K355" s="61" t="n">
        <f aca="false">INT((A355-1)/12)+1</f>
        <v>30</v>
      </c>
    </row>
    <row r="356" customFormat="false" ht="15" hidden="false" customHeight="false" outlineLevel="0" collapsed="false">
      <c r="A356" s="61" t="n">
        <v>350</v>
      </c>
      <c r="B356" s="62" t="str">
        <f aca="false">IF(C356&gt;0.005,EDATE('Loan Details'!$C$8,A356-1),"")</f>
        <v/>
      </c>
      <c r="C356" s="63" t="n">
        <f aca="false">H355</f>
        <v>0</v>
      </c>
      <c r="D356" s="64" t="n">
        <f aca="false">IF(C356&gt;0.005,MIN('Loan Details'!$C$18,ROUND(C356*(1+'Loan Details'!$C$17),2)),0)</f>
        <v>0</v>
      </c>
      <c r="E356" s="63" t="n">
        <f aca="false">IF(C356&gt;0.005,ROUND(C356*'Loan Details'!$C$17,2),0)</f>
        <v>0</v>
      </c>
      <c r="F356" s="63" t="n">
        <f aca="false">D356-E356</f>
        <v>0</v>
      </c>
      <c r="G356" s="63" t="n">
        <v>0</v>
      </c>
      <c r="H356" s="63" t="n">
        <f aca="false">MAX(0,ROUND(C356-F356-G356,2))</f>
        <v>0</v>
      </c>
      <c r="I356" s="66" t="n">
        <f aca="false">SUM($E$7:E356)</f>
        <v>4331075.5</v>
      </c>
      <c r="J356" s="67" t="n">
        <f aca="false">1-H356/'Loan Details'!$C$5</f>
        <v>1</v>
      </c>
      <c r="K356" s="61" t="n">
        <f aca="false">INT((A356-1)/12)+1</f>
        <v>30</v>
      </c>
    </row>
    <row r="357" customFormat="false" ht="15" hidden="false" customHeight="false" outlineLevel="0" collapsed="false">
      <c r="A357" s="61" t="n">
        <v>351</v>
      </c>
      <c r="B357" s="62" t="str">
        <f aca="false">IF(C357&gt;0.005,EDATE('Loan Details'!$C$8,A357-1),"")</f>
        <v/>
      </c>
      <c r="C357" s="63" t="n">
        <f aca="false">H356</f>
        <v>0</v>
      </c>
      <c r="D357" s="64" t="n">
        <f aca="false">IF(C357&gt;0.005,MIN('Loan Details'!$C$18,ROUND(C357*(1+'Loan Details'!$C$17),2)),0)</f>
        <v>0</v>
      </c>
      <c r="E357" s="63" t="n">
        <f aca="false">IF(C357&gt;0.005,ROUND(C357*'Loan Details'!$C$17,2),0)</f>
        <v>0</v>
      </c>
      <c r="F357" s="63" t="n">
        <f aca="false">D357-E357</f>
        <v>0</v>
      </c>
      <c r="G357" s="63" t="n">
        <v>0</v>
      </c>
      <c r="H357" s="63" t="n">
        <f aca="false">MAX(0,ROUND(C357-F357-G357,2))</f>
        <v>0</v>
      </c>
      <c r="I357" s="66" t="n">
        <f aca="false">SUM($E$7:E357)</f>
        <v>4331075.5</v>
      </c>
      <c r="J357" s="67" t="n">
        <f aca="false">1-H357/'Loan Details'!$C$5</f>
        <v>1</v>
      </c>
      <c r="K357" s="61" t="n">
        <f aca="false">INT((A357-1)/12)+1</f>
        <v>30</v>
      </c>
    </row>
    <row r="358" customFormat="false" ht="15" hidden="false" customHeight="false" outlineLevel="0" collapsed="false">
      <c r="A358" s="61" t="n">
        <v>352</v>
      </c>
      <c r="B358" s="62" t="str">
        <f aca="false">IF(C358&gt;0.005,EDATE('Loan Details'!$C$8,A358-1),"")</f>
        <v/>
      </c>
      <c r="C358" s="63" t="n">
        <f aca="false">H357</f>
        <v>0</v>
      </c>
      <c r="D358" s="64" t="n">
        <f aca="false">IF(C358&gt;0.005,MIN('Loan Details'!$C$18,ROUND(C358*(1+'Loan Details'!$C$17),2)),0)</f>
        <v>0</v>
      </c>
      <c r="E358" s="63" t="n">
        <f aca="false">IF(C358&gt;0.005,ROUND(C358*'Loan Details'!$C$17,2),0)</f>
        <v>0</v>
      </c>
      <c r="F358" s="63" t="n">
        <f aca="false">D358-E358</f>
        <v>0</v>
      </c>
      <c r="G358" s="63" t="n">
        <v>0</v>
      </c>
      <c r="H358" s="63" t="n">
        <f aca="false">MAX(0,ROUND(C358-F358-G358,2))</f>
        <v>0</v>
      </c>
      <c r="I358" s="66" t="n">
        <f aca="false">SUM($E$7:E358)</f>
        <v>4331075.5</v>
      </c>
      <c r="J358" s="67" t="n">
        <f aca="false">1-H358/'Loan Details'!$C$5</f>
        <v>1</v>
      </c>
      <c r="K358" s="61" t="n">
        <f aca="false">INT((A358-1)/12)+1</f>
        <v>30</v>
      </c>
    </row>
    <row r="359" customFormat="false" ht="15" hidden="false" customHeight="false" outlineLevel="0" collapsed="false">
      <c r="A359" s="61" t="n">
        <v>353</v>
      </c>
      <c r="B359" s="62" t="str">
        <f aca="false">IF(C359&gt;0.005,EDATE('Loan Details'!$C$8,A359-1),"")</f>
        <v/>
      </c>
      <c r="C359" s="63" t="n">
        <f aca="false">H358</f>
        <v>0</v>
      </c>
      <c r="D359" s="64" t="n">
        <f aca="false">IF(C359&gt;0.005,MIN('Loan Details'!$C$18,ROUND(C359*(1+'Loan Details'!$C$17),2)),0)</f>
        <v>0</v>
      </c>
      <c r="E359" s="63" t="n">
        <f aca="false">IF(C359&gt;0.005,ROUND(C359*'Loan Details'!$C$17,2),0)</f>
        <v>0</v>
      </c>
      <c r="F359" s="63" t="n">
        <f aca="false">D359-E359</f>
        <v>0</v>
      </c>
      <c r="G359" s="63" t="n">
        <v>0</v>
      </c>
      <c r="H359" s="63" t="n">
        <f aca="false">MAX(0,ROUND(C359-F359-G359,2))</f>
        <v>0</v>
      </c>
      <c r="I359" s="66" t="n">
        <f aca="false">SUM($E$7:E359)</f>
        <v>4331075.5</v>
      </c>
      <c r="J359" s="67" t="n">
        <f aca="false">1-H359/'Loan Details'!$C$5</f>
        <v>1</v>
      </c>
      <c r="K359" s="61" t="n">
        <f aca="false">INT((A359-1)/12)+1</f>
        <v>30</v>
      </c>
    </row>
    <row r="360" customFormat="false" ht="15" hidden="false" customHeight="false" outlineLevel="0" collapsed="false">
      <c r="A360" s="61" t="n">
        <v>354</v>
      </c>
      <c r="B360" s="62" t="str">
        <f aca="false">IF(C360&gt;0.005,EDATE('Loan Details'!$C$8,A360-1),"")</f>
        <v/>
      </c>
      <c r="C360" s="63" t="n">
        <f aca="false">H359</f>
        <v>0</v>
      </c>
      <c r="D360" s="64" t="n">
        <f aca="false">IF(C360&gt;0.005,MIN('Loan Details'!$C$18,ROUND(C360*(1+'Loan Details'!$C$17),2)),0)</f>
        <v>0</v>
      </c>
      <c r="E360" s="63" t="n">
        <f aca="false">IF(C360&gt;0.005,ROUND(C360*'Loan Details'!$C$17,2),0)</f>
        <v>0</v>
      </c>
      <c r="F360" s="63" t="n">
        <f aca="false">D360-E360</f>
        <v>0</v>
      </c>
      <c r="G360" s="63" t="n">
        <v>0</v>
      </c>
      <c r="H360" s="63" t="n">
        <f aca="false">MAX(0,ROUND(C360-F360-G360,2))</f>
        <v>0</v>
      </c>
      <c r="I360" s="66" t="n">
        <f aca="false">SUM($E$7:E360)</f>
        <v>4331075.5</v>
      </c>
      <c r="J360" s="67" t="n">
        <f aca="false">1-H360/'Loan Details'!$C$5</f>
        <v>1</v>
      </c>
      <c r="K360" s="61" t="n">
        <f aca="false">INT((A360-1)/12)+1</f>
        <v>30</v>
      </c>
    </row>
    <row r="361" customFormat="false" ht="15" hidden="false" customHeight="false" outlineLevel="0" collapsed="false">
      <c r="A361" s="61" t="n">
        <v>355</v>
      </c>
      <c r="B361" s="62" t="str">
        <f aca="false">IF(C361&gt;0.005,EDATE('Loan Details'!$C$8,A361-1),"")</f>
        <v/>
      </c>
      <c r="C361" s="63" t="n">
        <f aca="false">H360</f>
        <v>0</v>
      </c>
      <c r="D361" s="64" t="n">
        <f aca="false">IF(C361&gt;0.005,MIN('Loan Details'!$C$18,ROUND(C361*(1+'Loan Details'!$C$17),2)),0)</f>
        <v>0</v>
      </c>
      <c r="E361" s="63" t="n">
        <f aca="false">IF(C361&gt;0.005,ROUND(C361*'Loan Details'!$C$17,2),0)</f>
        <v>0</v>
      </c>
      <c r="F361" s="63" t="n">
        <f aca="false">D361-E361</f>
        <v>0</v>
      </c>
      <c r="G361" s="63" t="n">
        <v>0</v>
      </c>
      <c r="H361" s="63" t="n">
        <f aca="false">MAX(0,ROUND(C361-F361-G361,2))</f>
        <v>0</v>
      </c>
      <c r="I361" s="66" t="n">
        <f aca="false">SUM($E$7:E361)</f>
        <v>4331075.5</v>
      </c>
      <c r="J361" s="67" t="n">
        <f aca="false">1-H361/'Loan Details'!$C$5</f>
        <v>1</v>
      </c>
      <c r="K361" s="61" t="n">
        <f aca="false">INT((A361-1)/12)+1</f>
        <v>30</v>
      </c>
    </row>
    <row r="362" customFormat="false" ht="15" hidden="false" customHeight="false" outlineLevel="0" collapsed="false">
      <c r="A362" s="61" t="n">
        <v>356</v>
      </c>
      <c r="B362" s="62" t="str">
        <f aca="false">IF(C362&gt;0.005,EDATE('Loan Details'!$C$8,A362-1),"")</f>
        <v/>
      </c>
      <c r="C362" s="63" t="n">
        <f aca="false">H361</f>
        <v>0</v>
      </c>
      <c r="D362" s="64" t="n">
        <f aca="false">IF(C362&gt;0.005,MIN('Loan Details'!$C$18,ROUND(C362*(1+'Loan Details'!$C$17),2)),0)</f>
        <v>0</v>
      </c>
      <c r="E362" s="63" t="n">
        <f aca="false">IF(C362&gt;0.005,ROUND(C362*'Loan Details'!$C$17,2),0)</f>
        <v>0</v>
      </c>
      <c r="F362" s="63" t="n">
        <f aca="false">D362-E362</f>
        <v>0</v>
      </c>
      <c r="G362" s="63" t="n">
        <v>0</v>
      </c>
      <c r="H362" s="63" t="n">
        <f aca="false">MAX(0,ROUND(C362-F362-G362,2))</f>
        <v>0</v>
      </c>
      <c r="I362" s="66" t="n">
        <f aca="false">SUM($E$7:E362)</f>
        <v>4331075.5</v>
      </c>
      <c r="J362" s="67" t="n">
        <f aca="false">1-H362/'Loan Details'!$C$5</f>
        <v>1</v>
      </c>
      <c r="K362" s="61" t="n">
        <f aca="false">INT((A362-1)/12)+1</f>
        <v>30</v>
      </c>
    </row>
    <row r="363" customFormat="false" ht="15" hidden="false" customHeight="false" outlineLevel="0" collapsed="false">
      <c r="A363" s="61" t="n">
        <v>357</v>
      </c>
      <c r="B363" s="62" t="str">
        <f aca="false">IF(C363&gt;0.005,EDATE('Loan Details'!$C$8,A363-1),"")</f>
        <v/>
      </c>
      <c r="C363" s="63" t="n">
        <f aca="false">H362</f>
        <v>0</v>
      </c>
      <c r="D363" s="64" t="n">
        <f aca="false">IF(C363&gt;0.005,MIN('Loan Details'!$C$18,ROUND(C363*(1+'Loan Details'!$C$17),2)),0)</f>
        <v>0</v>
      </c>
      <c r="E363" s="63" t="n">
        <f aca="false">IF(C363&gt;0.005,ROUND(C363*'Loan Details'!$C$17,2),0)</f>
        <v>0</v>
      </c>
      <c r="F363" s="63" t="n">
        <f aca="false">D363-E363</f>
        <v>0</v>
      </c>
      <c r="G363" s="63" t="n">
        <v>0</v>
      </c>
      <c r="H363" s="63" t="n">
        <f aca="false">MAX(0,ROUND(C363-F363-G363,2))</f>
        <v>0</v>
      </c>
      <c r="I363" s="66" t="n">
        <f aca="false">SUM($E$7:E363)</f>
        <v>4331075.5</v>
      </c>
      <c r="J363" s="67" t="n">
        <f aca="false">1-H363/'Loan Details'!$C$5</f>
        <v>1</v>
      </c>
      <c r="K363" s="61" t="n">
        <f aca="false">INT((A363-1)/12)+1</f>
        <v>30</v>
      </c>
    </row>
    <row r="364" customFormat="false" ht="15" hidden="false" customHeight="false" outlineLevel="0" collapsed="false">
      <c r="A364" s="61" t="n">
        <v>358</v>
      </c>
      <c r="B364" s="62" t="str">
        <f aca="false">IF(C364&gt;0.005,EDATE('Loan Details'!$C$8,A364-1),"")</f>
        <v/>
      </c>
      <c r="C364" s="63" t="n">
        <f aca="false">H363</f>
        <v>0</v>
      </c>
      <c r="D364" s="64" t="n">
        <f aca="false">IF(C364&gt;0.005,MIN('Loan Details'!$C$18,ROUND(C364*(1+'Loan Details'!$C$17),2)),0)</f>
        <v>0</v>
      </c>
      <c r="E364" s="63" t="n">
        <f aca="false">IF(C364&gt;0.005,ROUND(C364*'Loan Details'!$C$17,2),0)</f>
        <v>0</v>
      </c>
      <c r="F364" s="63" t="n">
        <f aca="false">D364-E364</f>
        <v>0</v>
      </c>
      <c r="G364" s="63" t="n">
        <v>0</v>
      </c>
      <c r="H364" s="63" t="n">
        <f aca="false">MAX(0,ROUND(C364-F364-G364,2))</f>
        <v>0</v>
      </c>
      <c r="I364" s="66" t="n">
        <f aca="false">SUM($E$7:E364)</f>
        <v>4331075.5</v>
      </c>
      <c r="J364" s="67" t="n">
        <f aca="false">1-H364/'Loan Details'!$C$5</f>
        <v>1</v>
      </c>
      <c r="K364" s="61" t="n">
        <f aca="false">INT((A364-1)/12)+1</f>
        <v>30</v>
      </c>
    </row>
    <row r="365" customFormat="false" ht="15" hidden="false" customHeight="false" outlineLevel="0" collapsed="false">
      <c r="A365" s="61" t="n">
        <v>359</v>
      </c>
      <c r="B365" s="62" t="str">
        <f aca="false">IF(C365&gt;0.005,EDATE('Loan Details'!$C$8,A365-1),"")</f>
        <v/>
      </c>
      <c r="C365" s="63" t="n">
        <f aca="false">H364</f>
        <v>0</v>
      </c>
      <c r="D365" s="64" t="n">
        <f aca="false">IF(C365&gt;0.005,MIN('Loan Details'!$C$18,ROUND(C365*(1+'Loan Details'!$C$17),2)),0)</f>
        <v>0</v>
      </c>
      <c r="E365" s="63" t="n">
        <f aca="false">IF(C365&gt;0.005,ROUND(C365*'Loan Details'!$C$17,2),0)</f>
        <v>0</v>
      </c>
      <c r="F365" s="63" t="n">
        <f aca="false">D365-E365</f>
        <v>0</v>
      </c>
      <c r="G365" s="63" t="n">
        <v>0</v>
      </c>
      <c r="H365" s="63" t="n">
        <f aca="false">MAX(0,ROUND(C365-F365-G365,2))</f>
        <v>0</v>
      </c>
      <c r="I365" s="66" t="n">
        <f aca="false">SUM($E$7:E365)</f>
        <v>4331075.5</v>
      </c>
      <c r="J365" s="67" t="n">
        <f aca="false">1-H365/'Loan Details'!$C$5</f>
        <v>1</v>
      </c>
      <c r="K365" s="61" t="n">
        <f aca="false">INT((A365-1)/12)+1</f>
        <v>30</v>
      </c>
    </row>
    <row r="366" customFormat="false" ht="15" hidden="false" customHeight="false" outlineLevel="0" collapsed="false">
      <c r="A366" s="61" t="n">
        <v>360</v>
      </c>
      <c r="B366" s="62" t="str">
        <f aca="false">IF(C366&gt;0.005,EDATE('Loan Details'!$C$8,A366-1),"")</f>
        <v/>
      </c>
      <c r="C366" s="63" t="n">
        <f aca="false">H365</f>
        <v>0</v>
      </c>
      <c r="D366" s="64" t="n">
        <f aca="false">IF(C366&gt;0.005,MIN('Loan Details'!$C$18,ROUND(C366*(1+'Loan Details'!$C$17),2)),0)</f>
        <v>0</v>
      </c>
      <c r="E366" s="63" t="n">
        <f aca="false">IF(C366&gt;0.005,ROUND(C366*'Loan Details'!$C$17,2),0)</f>
        <v>0</v>
      </c>
      <c r="F366" s="63" t="n">
        <f aca="false">D366-E366</f>
        <v>0</v>
      </c>
      <c r="G366" s="63" t="n">
        <v>0</v>
      </c>
      <c r="H366" s="63" t="n">
        <f aca="false">MAX(0,ROUND(C366-F366-G366,2))</f>
        <v>0</v>
      </c>
      <c r="I366" s="66" t="n">
        <f aca="false">SUM($E$7:E366)</f>
        <v>4331075.5</v>
      </c>
      <c r="J366" s="67" t="n">
        <f aca="false">1-H366/'Loan Details'!$C$5</f>
        <v>1</v>
      </c>
      <c r="K366" s="61" t="n">
        <f aca="false">INT((A366-1)/12)+1</f>
        <v>30</v>
      </c>
    </row>
  </sheetData>
  <mergeCells count="1">
    <mergeCell ref="A2:K2"/>
  </mergeCells>
  <conditionalFormatting sqref="A7:K366">
    <cfRule type="expression" priority="2" aboveAverage="0" equalAverage="0" bottom="0" percent="0" rank="0" text="" dxfId="1">
      <formula>$C7&lt;=0.005</formula>
    </cfRule>
    <cfRule type="expression" priority="3" aboveAverage="0" equalAverage="0" bottom="0" percent="0" rank="0" text="" dxfId="2">
      <formula>$G7&gt;0</formula>
    </cfRule>
  </conditionalFormatting>
  <hyperlinks>
    <hyperlink ref="A1" r:id="rId1" location="'Dashboard'!A1" display="◄ BACK TO DASHBOARD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D9D9D9"/>
    <pageSetUpPr fitToPage="false"/>
  </sheetPr>
  <dimension ref="A1:B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>
    <row r="1" customFormat="false" ht="15" hidden="false" customHeight="false" outlineLevel="0" collapsed="false">
      <c r="A1" s="0" t="s">
        <v>109</v>
      </c>
      <c r="B1" s="0" t="s">
        <v>110</v>
      </c>
    </row>
    <row r="2" customFormat="false" ht="15" hidden="false" customHeight="false" outlineLevel="0" collapsed="false">
      <c r="A2" s="0" t="s">
        <v>111</v>
      </c>
      <c r="B2" s="0" t="s">
        <v>39</v>
      </c>
    </row>
    <row r="3" customFormat="false" ht="15" hidden="false" customHeight="false" outlineLevel="0" collapsed="false">
      <c r="A3" s="0" t="s">
        <v>112</v>
      </c>
      <c r="B3" s="0" t="s">
        <v>113</v>
      </c>
    </row>
    <row r="4" customFormat="false" ht="15" hidden="false" customHeight="false" outlineLevel="0" collapsed="false">
      <c r="A4" s="0" t="s">
        <v>52</v>
      </c>
      <c r="B4" s="0" t="s">
        <v>114</v>
      </c>
    </row>
    <row r="5" customFormat="false" ht="15" hidden="false" customHeight="false" outlineLevel="0" collapsed="false">
      <c r="A5" s="0" t="s">
        <v>115</v>
      </c>
      <c r="B5" s="0" t="s">
        <v>116</v>
      </c>
    </row>
    <row r="6" customFormat="false" ht="15" hidden="false" customHeight="false" outlineLevel="0" collapsed="false">
      <c r="A6" s="0" t="s">
        <v>117</v>
      </c>
      <c r="B6" s="0" t="s">
        <v>118</v>
      </c>
    </row>
    <row r="7" customFormat="false" ht="15" hidden="false" customHeight="false" outlineLevel="0" collapsed="false">
      <c r="A7" s="0" t="s">
        <v>119</v>
      </c>
      <c r="B7" s="0" t="s">
        <v>120</v>
      </c>
    </row>
    <row r="8" customFormat="false" ht="15" hidden="false" customHeight="false" outlineLevel="0" collapsed="false">
      <c r="A8" s="0" t="s">
        <v>121</v>
      </c>
      <c r="B8" s="0" t="s">
        <v>122</v>
      </c>
    </row>
    <row r="9" customFormat="false" ht="15" hidden="false" customHeight="false" outlineLevel="0" collapsed="false">
      <c r="A9" s="0" t="s">
        <v>123</v>
      </c>
    </row>
    <row r="10" customFormat="false" ht="15" hidden="false" customHeight="false" outlineLevel="0" collapsed="false">
      <c r="A10" s="0" t="s">
        <v>124</v>
      </c>
    </row>
    <row r="11" customFormat="false" ht="15" hidden="false" customHeight="false" outlineLevel="0" collapsed="false">
      <c r="A11" s="0" t="s">
        <v>125</v>
      </c>
    </row>
    <row r="12" customFormat="false" ht="15" hidden="false" customHeight="false" outlineLevel="0" collapsed="false">
      <c r="A12" s="0" t="s">
        <v>126</v>
      </c>
    </row>
    <row r="13" customFormat="false" ht="15" hidden="false" customHeight="false" outlineLevel="0" collapsed="false">
      <c r="A13" s="0" t="s">
        <v>127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2026-09-30T15:20:03Z</dcterms:created>
  <dc:creator>Xplorexcel.com</dc:creator>
  <dc:description/>
  <dc:language>en-US</dc:language>
  <cp:lastModifiedBy/>
  <dcterms:modified xsi:type="dcterms:W3CDTF">2026-09-30T15:20:06Z</dcterms:modified>
  <cp:revision>1</cp:revision>
  <dc:subject/>
  <dc:title>Loan EMI Calculator with Prepayment 1.0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