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1ZPCjPuhzPUQlg/1NR3D0NcrtEv248gbTl9YvsUi0MetYbmLU2uoFuTIJfna2fTEG5lexyE6/tA6eYvKnEwDpg==" workbookSaltValue="Ofvy7zO0v1w4xhqdLcvKOw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Setup" sheetId="3" state="visible" r:id="rId5"/>
    <sheet name="Petty Cash Book" sheetId="4" state="visible" r:id="rId6"/>
    <sheet name="Cash Count" sheetId="5" state="visible" r:id="rId7"/>
    <sheet name="Reimbursement" sheetId="6" state="visible" r:id="rId8"/>
    <sheet name="Lists" sheetId="7" state="hidden" r:id="rId9"/>
  </sheets>
  <definedNames>
    <definedName function="false" hidden="false" localSheetId="5" name="_xlnm.Print_Area" vbProcedure="false">Reimbursement!$A$2:$G$35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<sst xmlns="http://schemas.openxmlformats.org/spreadsheetml/2006/main" count="274" uniqueCount="230">
  <si>
    <t xml:space="preserve">Petty Cash Book (Imprest System)</t>
  </si>
  <si>
    <t xml:space="preserve">GO TO SHEET</t>
  </si>
  <si>
    <t xml:space="preserve">THIS MONTH</t>
  </si>
  <si>
    <t xml:space="preserve">Imprest, heads, limits</t>
  </si>
  <si>
    <t xml:space="preserve">Imprest amount</t>
  </si>
  <si>
    <t xml:space="preserve">Daily entries</t>
  </si>
  <si>
    <t xml:space="preserve">Total payments</t>
  </si>
  <si>
    <t xml:space="preserve">Physical cash vs book</t>
  </si>
  <si>
    <t xml:space="preserve">Closing balance (book)</t>
  </si>
  <si>
    <t xml:space="preserve">Summary &amp; top-up request</t>
  </si>
  <si>
    <t xml:space="preserve">Cash count difference</t>
  </si>
  <si>
    <t xml:space="preserve">Features &amp; steps</t>
  </si>
  <si>
    <t xml:space="preserve">Reimbursement required</t>
  </si>
  <si>
    <t xml:space="preserve">Checks</t>
  </si>
  <si>
    <t xml:space="preserve">Designed by</t>
  </si>
  <si>
    <t xml:space="preserve">Check out our templates @ xplorexcel.com</t>
  </si>
  <si>
    <t xml:space="preserve">◄ BACK TO DASHBOARD</t>
  </si>
  <si>
    <t xml:space="preserve">Features of Petty Cash Book (Imprest) 1.0 in Microsoft Excel :-</t>
  </si>
  <si>
    <t xml:space="preserve">Life-time free – no macros, works in Excel 2010+, Excel for Mac and Google Sheets</t>
  </si>
  <si>
    <t xml:space="preserve">Imprest system: fixed float, running balance and automatic reimbursement amount</t>
  </si>
  <si>
    <t xml:space="preserve">Analytical (columnar) petty cash book – up to 10 expense heads you name yourself</t>
  </si>
  <si>
    <t xml:space="preserve">Automatic voucher numbers (PCV/10-001 …) for every payment</t>
  </si>
  <si>
    <t xml:space="preserve">Checks on every row: missing bill, payment above limit, negative balance, missing head</t>
  </si>
  <si>
    <t xml:space="preserve">Physical cash count by denomination with difference vs book balance</t>
  </si>
  <si>
    <t xml:space="preserve">Printable monthly summary &amp; reimbursement request with amount in words and signatures</t>
  </si>
  <si>
    <t xml:space="preserve">Spend-by-head chart</t>
  </si>
  <si>
    <t xml:space="preserve">Up to 120 entries a month – save one copy per month</t>
  </si>
  <si>
    <t xml:space="preserve">How to use it (4 steps)</t>
  </si>
  <si>
    <t xml:space="preserve">Step 1</t>
  </si>
  <si>
    <t xml:space="preserve">Setup – organisation, custodian, month, imprest amount, opening balance, limit and your expense heads.</t>
  </si>
  <si>
    <t xml:space="preserve">Step 2</t>
  </si>
  <si>
    <t xml:space="preserve">Petty Cash Book – enter each payment (with expense head and bill Yes/No) and each top-up received.</t>
  </si>
  <si>
    <t xml:space="preserve">Step 3</t>
  </si>
  <si>
    <t xml:space="preserve">Cash Count – at month-end count the notes and coins; the sheet shows any shortage or excess.</t>
  </si>
  <si>
    <t xml:space="preserve">Step 4</t>
  </si>
  <si>
    <t xml:space="preserve">Reimbursement – print the summary, sign, attach vouchers and send for the top-up. Next month: save a copy and enter the new opening balance.</t>
  </si>
  <si>
    <t xml:space="preserve">Petty Cash Setup</t>
  </si>
  <si>
    <t xml:space="preserve">Organisation / Branch</t>
  </si>
  <si>
    <t xml:space="preserve">Xplore Excel Industries – Hoshiarpur Office</t>
  </si>
  <si>
    <t xml:space="preserve">Petty Cash Custodian</t>
  </si>
  <si>
    <t xml:space="preserve">Simran Kaur</t>
  </si>
  <si>
    <t xml:space="preserve">Person who holds and pays out the cash</t>
  </si>
  <si>
    <t xml:space="preserve">Approved by</t>
  </si>
  <si>
    <t xml:space="preserve">Harpreet Singh (Accounts)</t>
  </si>
  <si>
    <t xml:space="preserve">Month</t>
  </si>
  <si>
    <t xml:space="preserve">Any date in the month</t>
  </si>
  <si>
    <t xml:space="preserve">Imprest (fixed float) Amount</t>
  </si>
  <si>
    <t xml:space="preserve">The fixed amount the petty cash is topped up to</t>
  </si>
  <si>
    <t xml:space="preserve">Opening Balance (cash in hand)</t>
  </si>
  <si>
    <t xml:space="preserve">Closing balance of last month</t>
  </si>
  <si>
    <t xml:space="preserve">Max single payment allowed</t>
  </si>
  <si>
    <t xml:space="preserve">Bigger payments should go through bank / cheque</t>
  </si>
  <si>
    <t xml:space="preserve">Voucher prefix</t>
  </si>
  <si>
    <t xml:space="preserve">PCV/</t>
  </si>
  <si>
    <t xml:space="preserve">Expense heads (up to 10) – become the analysis columns</t>
  </si>
  <si>
    <t xml:space="preserve">Office Stationery</t>
  </si>
  <si>
    <t xml:space="preserve">Printing &amp; Xerox</t>
  </si>
  <si>
    <t xml:space="preserve">Postage &amp; Courier</t>
  </si>
  <si>
    <t xml:space="preserve">Travel &amp; Conveyance</t>
  </si>
  <si>
    <t xml:space="preserve">Tea &amp; Refreshments</t>
  </si>
  <si>
    <t xml:space="preserve">Repairs &amp; Maintenance</t>
  </si>
  <si>
    <t xml:space="preserve">Cleaning &amp; Housekeeping</t>
  </si>
  <si>
    <t xml:space="preserve">Telephone &amp; Internet</t>
  </si>
  <si>
    <t xml:space="preserve">Staff Welfare</t>
  </si>
  <si>
    <t xml:space="preserve">Miscellaneous</t>
  </si>
  <si>
    <t xml:space="preserve">Enter each payment or cash received. Balance and the analysis by expense head fill automatically.</t>
  </si>
  <si>
    <t xml:space="preserve">S.No</t>
  </si>
  <si>
    <t xml:space="preserve">Date</t>
  </si>
  <si>
    <t xml:space="preserve">Voucher No.</t>
  </si>
  <si>
    <t xml:space="preserve">Paid to / Received from</t>
  </si>
  <si>
    <t xml:space="preserve">Details</t>
  </si>
  <si>
    <t xml:space="preserve">Type</t>
  </si>
  <si>
    <t xml:space="preserve">Amount (₹)</t>
  </si>
  <si>
    <t xml:space="preserve">Expense Head</t>
  </si>
  <si>
    <t xml:space="preserve">Receipt (₹)</t>
  </si>
  <si>
    <t xml:space="preserve">Payment (₹)</t>
  </si>
  <si>
    <t xml:space="preserve">Balance (₹)</t>
  </si>
  <si>
    <t xml:space="preserve">Bill?</t>
  </si>
  <si>
    <t xml:space="preserve">Check</t>
  </si>
  <si>
    <t xml:space="preserve">Opening balance b/f</t>
  </si>
  <si>
    <t xml:space="preserve">Hari Om Stationers</t>
  </si>
  <si>
    <t xml:space="preserve">A4 paper 5 reams, pens</t>
  </si>
  <si>
    <t xml:space="preserve">Payment</t>
  </si>
  <si>
    <t xml:space="preserve">Yes</t>
  </si>
  <si>
    <t xml:space="preserve">Blue Dart</t>
  </si>
  <si>
    <t xml:space="preserve">Courier to Chandigarh office</t>
  </si>
  <si>
    <t xml:space="preserve">Head Office</t>
  </si>
  <si>
    <t xml:space="preserve">Imprest top-up (cheque 104512)</t>
  </si>
  <si>
    <t xml:space="preserve">Receipt (cash in)</t>
  </si>
  <si>
    <t xml:space="preserve">Auto driver</t>
  </si>
  <si>
    <t xml:space="preserve">Bank visit and back</t>
  </si>
  <si>
    <t xml:space="preserve">No</t>
  </si>
  <si>
    <t xml:space="preserve">Sharma Tea Stall</t>
  </si>
  <si>
    <t xml:space="preserve">Tea for audit team (3 days)</t>
  </si>
  <si>
    <t xml:space="preserve">Local electrician</t>
  </si>
  <si>
    <t xml:space="preserve">Fan regulator replaced</t>
  </si>
  <si>
    <t xml:space="preserve">Xerox Point</t>
  </si>
  <si>
    <t xml:space="preserve">Photocopies – tender documents</t>
  </si>
  <si>
    <t xml:space="preserve">Clean Pro</t>
  </si>
  <si>
    <t xml:space="preserve">Monthly housekeeping material</t>
  </si>
  <si>
    <t xml:space="preserve">Airtel</t>
  </si>
  <si>
    <t xml:space="preserve">Dongle recharge</t>
  </si>
  <si>
    <t xml:space="preserve">Sweets shop</t>
  </si>
  <si>
    <t xml:space="preserve">Diwali sweets for staff</t>
  </si>
  <si>
    <t xml:space="preserve">India Post</t>
  </si>
  <si>
    <t xml:space="preserve">Speed post – 6 letters</t>
  </si>
  <si>
    <t xml:space="preserve">TOTAL</t>
  </si>
  <si>
    <t xml:space="preserve">Physical Cash Count vs Book Balance</t>
  </si>
  <si>
    <t xml:space="preserve">Count the cash in the box and enter the number of notes/coins. Do this at month-end or surprise checks.</t>
  </si>
  <si>
    <t xml:space="preserve">Denomination (₹)</t>
  </si>
  <si>
    <t xml:space="preserve">No. of Notes / Coins</t>
  </si>
  <si>
    <t xml:space="preserve">Physical cash</t>
  </si>
  <si>
    <t xml:space="preserve">Book balance</t>
  </si>
  <si>
    <t xml:space="preserve">Difference</t>
  </si>
  <si>
    <t xml:space="preserve">Counted by:</t>
  </si>
  <si>
    <t xml:space="preserve">Verified by:</t>
  </si>
  <si>
    <t xml:space="preserve">PETTY CASH SUMMARY &amp; REIMBURSEMENT REQUEST</t>
  </si>
  <si>
    <t xml:space="preserve">#</t>
  </si>
  <si>
    <t xml:space="preserve">% of Total</t>
  </si>
  <si>
    <t xml:space="preserve">No. of Entries</t>
  </si>
  <si>
    <t xml:space="preserve">TOTAL PAYMENTS</t>
  </si>
  <si>
    <t xml:space="preserve">Opening balance</t>
  </si>
  <si>
    <t xml:space="preserve">Add: cash received (top-ups)</t>
  </si>
  <si>
    <t xml:space="preserve">Less: total payments</t>
  </si>
  <si>
    <t xml:space="preserve">Physical cash counted</t>
  </si>
  <si>
    <t xml:space="preserve">REIMBURSEMENT REQUIRED to restore imprest</t>
  </si>
  <si>
    <t xml:space="preserve">Certified that the above payments were made for official purposes and supporting vouchers are attached.</t>
  </si>
  <si>
    <t xml:space="preserve">Custodian</t>
  </si>
  <si>
    <t xml:space="preserve">Accounts</t>
  </si>
  <si>
    <t xml:space="preserve">Format by xplorexcel.com</t>
  </si>
  <si>
    <t xml:space="preserve">Zero</t>
  </si>
  <si>
    <t xml:space="preserve">One</t>
  </si>
  <si>
    <t xml:space="preserve">Two</t>
  </si>
  <si>
    <t xml:space="preserve">Three</t>
  </si>
  <si>
    <t xml:space="preserve">Four</t>
  </si>
  <si>
    <t xml:space="preserve">Five</t>
  </si>
  <si>
    <t xml:space="preserve">Six</t>
  </si>
  <si>
    <t xml:space="preserve">Seven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</si>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</sst>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&quot;₹ &quot;#,##0.00;&quot;-₹ &quot;#,##0.00;\-"/>
    <numFmt numFmtId="166" formatCode="mmm\-yyyy"/>
    <numFmt numFmtId="167" formatCode="General"/>
    <numFmt numFmtId="168" formatCode="dd\-mmm"/>
    <numFmt numFmtId="169" formatCode="&quot;₹ &quot;0"/>
    <numFmt numFmtId="170" formatCode="0"/>
    <numFmt numFmtId="171" formatCode="0.0%"/>
    <numFmt numFmtId="172" formatCode="0%"/>
  </numFmts>
  <fonts count="4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b val="true"/>
      <sz val="11"/>
      <color rgb="FF006838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9"/>
      <color rgb="FFFFFFFF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sz val="11"/>
      <color rgb="FF000000"/>
      <name val="Cambria"/>
      <family val="0"/>
      <charset val="1"/>
    </font>
    <font>
      <sz val="10"/>
      <color rgb="FF002060"/>
      <name val="Cambria"/>
      <family val="0"/>
      <charset val="1"/>
    </font>
    <font>
      <sz val="10"/>
      <color rgb="FF000000"/>
      <name val="Cambria"/>
      <family val="0"/>
      <charset val="1"/>
    </font>
    <font>
      <sz val="9"/>
      <color rgb="FF000000"/>
      <name val="Cambria"/>
      <family val="0"/>
      <charset val="1"/>
    </font>
    <font>
      <b val="true"/>
      <sz val="9"/>
      <color rgb="FF00000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u val="single"/>
      <sz val="9"/>
      <color rgb="FF002060"/>
      <name val="Cambria"/>
      <family val="0"/>
      <charset val="1"/>
    </font>
    <font>
      <b val="true"/>
      <sz val="14"/>
      <color rgb="FF002060"/>
      <name val="Cambria"/>
      <family val="0"/>
      <charset val="1"/>
    </font>
    <font>
      <b val="true"/>
      <sz val="14"/>
      <color rgb="FFFFFFFF"/>
      <name val="Cambria"/>
      <family val="0"/>
      <charset val="1"/>
    </font>
    <font>
      <b val="true"/>
      <i val="true"/>
      <sz val="10"/>
      <color rgb="FF002060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i val="true"/>
      <sz val="7"/>
      <color rgb="FFA6A6A6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6838"/>
        <bgColor rgb="FF006100"/>
      </patternFill>
    </fill>
    <fill>
      <patternFill patternType="solid">
        <fgColor rgb="FFDDEBF7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DDEBF7"/>
      </patternFill>
    </fill>
    <fill>
      <patternFill patternType="solid">
        <fgColor rgb="FFFFF2CC"/>
        <bgColor rgb="FFF2F2F2"/>
      </patternFill>
    </fill>
    <fill>
      <patternFill patternType="solid">
        <fgColor rgb="FF002060"/>
        <bgColor rgb="FF000080"/>
      </patternFill>
    </fill>
    <fill>
      <patternFill patternType="solid">
        <fgColor rgb="FFBF8F00"/>
        <bgColor rgb="FF8080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3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23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3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applyProtection="true" numFmtId="164" fontId="7" fillId="7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6" fontId="7" fillId="7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5" fontId="7" fillId="7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8" fontId="27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27" fillId="7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4" fontId="27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5" fontId="27" fillId="7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0" fontId="7" fillId="7" borderId="1" xfId="0" applyFont="true" applyBorder="true" applyAlignment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  <color rgb="FFC00000"/>
      </font>
      <fill>
        <patternFill>
          <bgColor rgb="FFFFC7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ill>
        <patternFill>
          <bgColor rgb="FFE2EFDA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6838"/>
      <rgbColor rgb="FFC0C0C0"/>
      <rgbColor rgb="FF878787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2F2F2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59595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Spend by expense head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Reimbursement!D6</c:f>
              <c:strCache>
                <c:ptCount val="1"/>
                <c:pt idx="0">
                  <c:v>Amount (₹)</c:v>
                </c:pt>
              </c:strCache>
            </c:strRef>
          </c:tx>
          <c:spPr>
            <a:solidFill>
              <a:srgbClr val="00683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Reimbursement!$C$7:$C$16</c:f>
              <c:strCache>
                <c:ptCount val="10"/>
                <c:pt idx="0">
                  <c:v>Office Stationery</c:v>
                </c:pt>
                <c:pt idx="1">
                  <c:v>Printing &amp; Xerox</c:v>
                </c:pt>
                <c:pt idx="2">
                  <c:v>Postage &amp; Courier</c:v>
                </c:pt>
                <c:pt idx="3">
                  <c:v>Travel &amp; Conveyance</c:v>
                </c:pt>
                <c:pt idx="4">
                  <c:v>Tea &amp; Refreshments</c:v>
                </c:pt>
                <c:pt idx="5">
                  <c:v>Repairs &amp; Maintenance</c:v>
                </c:pt>
                <c:pt idx="6">
                  <c:v>Cleaning &amp; Housekeeping</c:v>
                </c:pt>
                <c:pt idx="7">
                  <c:v>Telephone &amp; Internet</c:v>
                </c:pt>
                <c:pt idx="8">
                  <c:v>Staff Welfare</c:v>
                </c:pt>
                <c:pt idx="9">
                  <c:v>Miscellaneous</c:v>
                </c:pt>
              </c:strCache>
            </c:strRef>
          </c:cat>
          <c:val>
            <c:numRef>
              <c:f>Reimbursement!$D$7:$D$16</c:f>
              <c:numCache>
                <c:formatCode>"₹ "#,##0.00;"-₹ "#,##0.00;\-</c:formatCode>
                <c:ptCount val="10"/>
                <c:pt idx="0">
                  <c:v>1240</c:v>
                </c:pt>
                <c:pt idx="1">
                  <c:v>380</c:v>
                </c:pt>
                <c:pt idx="2">
                  <c:v>450</c:v>
                </c:pt>
                <c:pt idx="3">
                  <c:v>120</c:v>
                </c:pt>
                <c:pt idx="4">
                  <c:v>650</c:v>
                </c:pt>
                <c:pt idx="5">
                  <c:v>450</c:v>
                </c:pt>
                <c:pt idx="6">
                  <c:v>960</c:v>
                </c:pt>
                <c:pt idx="7">
                  <c:v>499</c:v>
                </c:pt>
                <c:pt idx="8">
                  <c:v>1800</c:v>
                </c:pt>
                <c:pt idx="9">
                  <c:v>0</c:v>
                </c:pt>
              </c:numCache>
            </c:numRef>
          </c:val>
        </c:ser>
        <c:gapWidth val="150"/>
        <c:overlap val="0"/>
        <c:axId val="88825930"/>
        <c:axId val="91699037"/>
      </c:barChart>
      <c:catAx>
        <c:axId val="888259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699037"/>
        <c:crosses val="autoZero"/>
        <c:auto val="1"/>
        <c:lblAlgn val="ctr"/>
        <c:lblOffset val="100"/>
        <c:noMultiLvlLbl val="0"/>
      </c:catAx>
      <c:valAx>
        <c:axId val="91699037"/>
        <c:scaling>
          <c:orientation val="minMax"/>
        </c:scaling>
        <c:delete val="0"/>
        <c:axPos val="l"/>
        <c:numFmt formatCode="&quot;₹ &quot;#,##0.00;&quot;-₹ &quot;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82593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1142640</xdr:colOff>
      <xdr:row>21</xdr:row>
      <xdr:rowOff>190080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6343560" y="475308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16</xdr:row>
      <xdr:rowOff>231840</xdr:rowOff>
    </xdr:from>
    <xdr:to>
      <xdr:col>1</xdr:col>
      <xdr:colOff>1904760</xdr:colOff>
      <xdr:row>19</xdr:row>
      <xdr:rowOff>128520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423000" y="342900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41760</xdr:rowOff>
    </xdr:from>
    <xdr:to>
      <xdr:col>2</xdr:col>
      <xdr:colOff>1238040</xdr:colOff>
      <xdr:row>25</xdr:row>
      <xdr:rowOff>70200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2114640" y="497196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1</xdr:row>
      <xdr:rowOff>190440</xdr:rowOff>
    </xdr:from>
    <xdr:to>
      <xdr:col>16</xdr:col>
      <xdr:colOff>147600</xdr:colOff>
      <xdr:row>16</xdr:row>
      <xdr:rowOff>13680</xdr:rowOff>
    </xdr:to>
    <xdr:graphicFrame>
      <xdr:nvGraphicFramePr>
        <xdr:cNvPr id="4" name="Chart 1"/>
        <xdr:cNvGraphicFramePr/>
      </xdr:nvGraphicFramePr>
      <xdr:xfrm>
        <a:off x="7449120" y="38088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Petty%20Cash%20Book%20Imprest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Petty%20Cash%20Book%20Imprest%201.0%20by%20Xplorexcel.com.xlsx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Petty%20Cash%20Book%20Imprest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Petty%20Cash%20Book%20Imprest%201.0%20by%20Xplorexcel.com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Petty%20Cash%20Book%20Imprest%201.0%20by%20Xplorexcel.com.xlsx" TargetMode="External"/><Relationship Id="rId2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F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6"/>
    <col collapsed="false" customWidth="true" hidden="false" outlineLevel="0" max="4" min="4" style="0" width="4"/>
    <col collapsed="false" customWidth="true" hidden="false" outlineLevel="0" max="5" min="5" style="0" width="32"/>
    <col collapsed="false" customWidth="true" hidden="false" outlineLevel="0" max="6" min="6" style="0" width="22"/>
    <col collapsed="false" customWidth="true" hidden="false" outlineLevel="0" max="7" min="7" style="0" width="4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TEXT(Setup!C7,"mmmm yyyy")&amp;"  •  Custodian: "&amp;Setup!C5</f>
        <v>October 2026  •  Custodian: Simran Kaur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HYPERLINK("#'Setup'!A1","1. Setup  ►")</f>
        <v>1. Setup  ►</v>
      </c>
      <c r="C9" s="5" t="s">
        <v>3</v>
      </c>
      <c r="E9" s="6" t="s">
        <v>4</v>
      </c>
      <c r="F9" s="7" t="n">
        <f aca="false">Setup!C8</f>
        <v>10000</v>
      </c>
    </row>
    <row r="10" customFormat="false" ht="24" hidden="false" customHeight="true" outlineLevel="0" collapsed="false">
      <c r="B10" s="4" t="str">
        <f aca="false">HYPERLINK("#'Petty Cash Book'!A1","2. Petty Cash Book  ►")</f>
        <v>2. Petty Cash Book  ►</v>
      </c>
      <c r="C10" s="5" t="s">
        <v>5</v>
      </c>
      <c r="E10" s="6" t="s">
        <v>6</v>
      </c>
      <c r="F10" s="7" t="n">
        <f aca="false">'Petty Cash Book'!J127</f>
        <v>6549</v>
      </c>
    </row>
    <row r="11" customFormat="false" ht="24" hidden="false" customHeight="true" outlineLevel="0" collapsed="false">
      <c r="B11" s="4" t="str">
        <f aca="false">HYPERLINK("#'Cash Count'!A1","3. Cash Count  ►")</f>
        <v>3. Cash Count  ►</v>
      </c>
      <c r="C11" s="5" t="s">
        <v>7</v>
      </c>
      <c r="E11" s="6" t="s">
        <v>8</v>
      </c>
      <c r="F11" s="7" t="n">
        <f aca="false">'Petty Cash Book'!K127</f>
        <v>3451</v>
      </c>
    </row>
    <row r="12" customFormat="false" ht="24" hidden="false" customHeight="true" outlineLevel="0" collapsed="false">
      <c r="B12" s="4" t="str">
        <f aca="false">HYPERLINK("#'Reimbursement'!A1","4. Reimbursement  ►")</f>
        <v>4. Reimbursement  ►</v>
      </c>
      <c r="C12" s="5" t="s">
        <v>9</v>
      </c>
      <c r="E12" s="6" t="s">
        <v>10</v>
      </c>
      <c r="F12" s="7" t="n">
        <f aca="false">'Cash Count'!C17</f>
        <v>0</v>
      </c>
    </row>
    <row r="13" customFormat="false" ht="24" hidden="false" customHeight="true" outlineLevel="0" collapsed="false">
      <c r="B13" s="4" t="str">
        <f aca="false">HYPERLINK("#'About Workbook'!A1","How to use  ►")</f>
        <v>How to use  ►</v>
      </c>
      <c r="C13" s="5" t="s">
        <v>11</v>
      </c>
      <c r="E13" s="6" t="s">
        <v>12</v>
      </c>
      <c r="F13" s="8" t="n">
        <f aca="false">Reimbursement!E26</f>
        <v>6549</v>
      </c>
    </row>
    <row r="15" customFormat="false" ht="15" hidden="false" customHeight="false" outlineLevel="0" collapsed="false">
      <c r="B15" s="9" t="s">
        <v>13</v>
      </c>
    </row>
    <row r="16" customFormat="false" ht="15" hidden="false" customHeight="false" outlineLevel="0" collapsed="false">
      <c r="B16" s="10" t="str">
        <f aca="false">IF(COUNTIF('Petty Cash Book'!W7:W126,"No bill")&gt;0,"⚠ "&amp;COUNTIF('Petty Cash Book'!W7:W126,"No bill")&amp;" payment(s) without a bill – get a signed voucher.","✔ Bills attached for all payments.")</f>
        <v>⚠ 1 payment(s) without a bill – get a signed voucher.</v>
      </c>
      <c r="C16" s="10"/>
      <c r="D16" s="10"/>
      <c r="E16" s="10"/>
      <c r="F16" s="10"/>
    </row>
    <row r="17" customFormat="false" ht="15" hidden="false" customHeight="false" outlineLevel="0" collapsed="false">
      <c r="B17" s="10" t="str">
        <f aca="false">IF(COUNTIF('Petty Cash Book'!W7:W126,"Above limit")&gt;0,"⚠ "&amp;COUNTIF('Petty Cash Book'!W7:W126,"Above limit")&amp;" payment(s) above the single-payment limit.","✔ No payment above the limit.")</f>
        <v>✔ No payment above the limit.</v>
      </c>
      <c r="C17" s="10"/>
      <c r="D17" s="10"/>
      <c r="E17" s="10"/>
      <c r="F17" s="10"/>
    </row>
    <row r="18" customFormat="false" ht="15" hidden="false" customHeight="false" outlineLevel="0" collapsed="false">
      <c r="B18" s="10" t="str">
        <f aca="false">IF(COUNTIF('Petty Cash Book'!W7:W126,"Negative balance")&gt;0,"⚠ Balance went negative – cash was paid out before a top-up was recorded.","✔ Balance never went negative.")</f>
        <v>✔ Balance never went negative.</v>
      </c>
      <c r="C18" s="10"/>
      <c r="D18" s="10"/>
      <c r="E18" s="10"/>
      <c r="F18" s="10"/>
    </row>
    <row r="19" customFormat="false" ht="15" hidden="false" customHeight="false" outlineLevel="0" collapsed="false">
      <c r="B19" s="10" t="str">
        <f aca="false">'Cash Count'!A18</f>
        <v>✔ Cash tallies with the book.</v>
      </c>
      <c r="C19" s="10"/>
      <c r="D19" s="10"/>
      <c r="E19" s="10"/>
      <c r="F19" s="10"/>
    </row>
    <row r="21" customFormat="false" ht="15" hidden="false" customHeight="false" outlineLevel="0" collapsed="false">
      <c r="E21" s="11" t="s">
        <v>14</v>
      </c>
    </row>
    <row r="24" customFormat="false" ht="15" hidden="false" customHeight="false" outlineLevel="0" collapsed="false">
      <c r="F24" s="12" t="s">
        <v>15</v>
      </c>
    </row>
  </sheetData>
  <sheetProtection sheet="1" objects="1" scenarios="1" formatColumns="0" formatRows="0" algorithmName="SHA-512" hashValue="wd9V5jTDvY/jvGHx3/60DroAAmA/w8EaJ4bm+sZ9Gn3z/rcsol9oYrCyjsoxeFQr5ytNkUkXMrA3avkb7srzRA==" saltValue="8O70bJ8UsShAIEqKgP6L/A==" spinCount="100000"/>
  <mergeCells count="6">
    <mergeCell ref="B5:F5"/>
    <mergeCell ref="B6:F6"/>
    <mergeCell ref="B16:F16"/>
    <mergeCell ref="B17:F17"/>
    <mergeCell ref="B18:F18"/>
    <mergeCell ref="B19:F19"/>
  </mergeCells>
  <hyperlinks>
    <hyperlink ref="F24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3" t="s">
        <v>16</v>
      </c>
    </row>
    <row r="2" customFormat="false" ht="22.05" hidden="false" customHeight="false" outlineLevel="0" collapsed="false">
      <c r="A2" s="14" t="s">
        <v>17</v>
      </c>
    </row>
    <row r="3" customFormat="false" ht="15" hidden="false" customHeight="false" outlineLevel="0" collapsed="false">
      <c r="A3" s="15" t="n">
        <v>1</v>
      </c>
      <c r="B3" s="16" t="s">
        <v>18</v>
      </c>
    </row>
    <row r="4" customFormat="false" ht="15" hidden="false" customHeight="false" outlineLevel="0" collapsed="false">
      <c r="A4" s="15" t="n">
        <v>2</v>
      </c>
      <c r="B4" s="16" t="s">
        <v>19</v>
      </c>
    </row>
    <row r="5" customFormat="false" ht="15" hidden="false" customHeight="false" outlineLevel="0" collapsed="false">
      <c r="A5" s="15" t="n">
        <v>3</v>
      </c>
      <c r="B5" s="16" t="s">
        <v>20</v>
      </c>
    </row>
    <row r="6" customFormat="false" ht="15" hidden="false" customHeight="false" outlineLevel="0" collapsed="false">
      <c r="A6" s="15" t="n">
        <v>4</v>
      </c>
      <c r="B6" s="16" t="s">
        <v>21</v>
      </c>
    </row>
    <row r="7" customFormat="false" ht="15" hidden="false" customHeight="false" outlineLevel="0" collapsed="false">
      <c r="A7" s="15" t="n">
        <v>5</v>
      </c>
      <c r="B7" s="16" t="s">
        <v>22</v>
      </c>
    </row>
    <row r="8" customFormat="false" ht="15" hidden="false" customHeight="false" outlineLevel="0" collapsed="false">
      <c r="A8" s="15" t="n">
        <v>6</v>
      </c>
      <c r="B8" s="16" t="s">
        <v>23</v>
      </c>
    </row>
    <row r="9" customFormat="false" ht="15" hidden="false" customHeight="false" outlineLevel="0" collapsed="false">
      <c r="A9" s="15" t="n">
        <v>7</v>
      </c>
      <c r="B9" s="16" t="s">
        <v>24</v>
      </c>
    </row>
    <row r="10" customFormat="false" ht="15" hidden="false" customHeight="false" outlineLevel="0" collapsed="false">
      <c r="A10" s="15" t="n">
        <v>8</v>
      </c>
      <c r="B10" s="16" t="s">
        <v>25</v>
      </c>
    </row>
    <row r="11" customFormat="false" ht="15" hidden="false" customHeight="false" outlineLevel="0" collapsed="false">
      <c r="A11" s="15" t="n">
        <v>9</v>
      </c>
      <c r="B11" s="16" t="s">
        <v>26</v>
      </c>
    </row>
    <row r="13" customFormat="false" ht="19.7" hidden="false" customHeight="false" outlineLevel="0" collapsed="false">
      <c r="A13" s="17" t="s">
        <v>27</v>
      </c>
      <c r="B13" s="17"/>
    </row>
    <row r="14" customFormat="false" ht="15" hidden="false" customHeight="false" outlineLevel="0" collapsed="false">
      <c r="A14" s="18" t="s">
        <v>28</v>
      </c>
      <c r="B14" s="19" t="s">
        <v>29</v>
      </c>
    </row>
    <row r="15" customFormat="false" ht="15" hidden="false" customHeight="false" outlineLevel="0" collapsed="false">
      <c r="A15" s="18" t="s">
        <v>30</v>
      </c>
      <c r="B15" s="19" t="s">
        <v>31</v>
      </c>
    </row>
    <row r="16" customFormat="false" ht="15" hidden="false" customHeight="false" outlineLevel="0" collapsed="false">
      <c r="A16" s="18" t="s">
        <v>32</v>
      </c>
      <c r="B16" s="19" t="s">
        <v>33</v>
      </c>
    </row>
    <row r="17" customFormat="false" ht="28.35" hidden="false" customHeight="false" outlineLevel="0" collapsed="false">
      <c r="A17" s="18" t="s">
        <v>34</v>
      </c>
      <c r="B17" s="19" t="s">
        <v>35</v>
      </c>
    </row>
  </sheetData>
  <sheetProtection sheet="1" objects="1" scenarios="1" formatColumns="0" formatRows="0" algorithmName="SHA-512" hashValue="T+oqoRkVmMhHhCGzNSZBxGgCphvOB4Zo0mVhPvyiRLC8iX8Bi7FNBG6N0ixXqbKlPMb1oH8hetuy+qwOh3krPA==" saltValue="TSCLNfxlljrg9KvMUSyBHw==" spinCount="100000"/>
  <mergeCells count="1">
    <mergeCell ref="A13:B13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34"/>
    <col collapsed="false" customWidth="true" hidden="false" outlineLevel="0" max="4" min="4" style="0" width="30"/>
    <col collapsed="false" customWidth="true" hidden="false" outlineLevel="0" max="5" min="5" style="0" width="20"/>
  </cols>
  <sheetData>
    <row r="1" customFormat="false" ht="15" hidden="false" customHeight="false" outlineLevel="0" collapsed="false">
      <c r="A1" s="13" t="s">
        <v>16</v>
      </c>
    </row>
    <row r="2" customFormat="false" ht="31.5" hidden="false" customHeight="true" outlineLevel="0" collapsed="false">
      <c r="A2" s="20" t="s">
        <v>36</v>
      </c>
      <c r="B2" s="20"/>
      <c r="C2" s="20"/>
      <c r="D2" s="20"/>
      <c r="E2" s="20"/>
    </row>
    <row r="4" customFormat="false" ht="28.35" hidden="false" customHeight="true" outlineLevel="0" collapsed="false">
      <c r="A4" s="21" t="s">
        <v>37</v>
      </c>
      <c r="B4" s="21"/>
      <c r="C4" s="81" t="s">
        <v>38</v>
      </c>
      <c r="D4" s="23"/>
      <c r="E4" s="23"/>
    </row>
    <row r="5" customFormat="false" ht="15" hidden="false" customHeight="true" outlineLevel="0" collapsed="false">
      <c r="A5" s="21" t="s">
        <v>39</v>
      </c>
      <c r="B5" s="21"/>
      <c r="C5" s="81" t="s">
        <v>40</v>
      </c>
      <c r="D5" s="23" t="s">
        <v>41</v>
      </c>
      <c r="E5" s="23"/>
    </row>
    <row r="6" customFormat="false" ht="15" hidden="false" customHeight="true" outlineLevel="0" collapsed="false">
      <c r="A6" s="21" t="s">
        <v>42</v>
      </c>
      <c r="B6" s="21"/>
      <c r="C6" s="81" t="s">
        <v>43</v>
      </c>
      <c r="D6" s="23"/>
      <c r="E6" s="23"/>
    </row>
    <row r="7" customFormat="false" ht="15" hidden="false" customHeight="true" outlineLevel="0" collapsed="false">
      <c r="A7" s="21" t="s">
        <v>44</v>
      </c>
      <c r="B7" s="21"/>
      <c r="C7" s="82" t="n">
        <v>46296</v>
      </c>
      <c r="D7" s="23" t="s">
        <v>45</v>
      </c>
      <c r="E7" s="23"/>
    </row>
    <row r="8" customFormat="false" ht="15" hidden="false" customHeight="true" outlineLevel="0" collapsed="false">
      <c r="A8" s="21" t="s">
        <v>46</v>
      </c>
      <c r="B8" s="21"/>
      <c r="C8" s="83" t="n">
        <v>10000</v>
      </c>
      <c r="D8" s="23" t="s">
        <v>47</v>
      </c>
      <c r="E8" s="23"/>
    </row>
    <row r="9" customFormat="false" ht="28.35" hidden="false" customHeight="true" outlineLevel="0" collapsed="false">
      <c r="A9" s="21" t="s">
        <v>48</v>
      </c>
      <c r="B9" s="21"/>
      <c r="C9" s="83" t="n">
        <v>1850</v>
      </c>
      <c r="D9" s="23" t="s">
        <v>49</v>
      </c>
      <c r="E9" s="23"/>
    </row>
    <row r="10" customFormat="false" ht="15" hidden="false" customHeight="true" outlineLevel="0" collapsed="false">
      <c r="A10" s="21" t="s">
        <v>50</v>
      </c>
      <c r="B10" s="21"/>
      <c r="C10" s="83" t="n">
        <v>2000</v>
      </c>
      <c r="D10" s="23" t="s">
        <v>51</v>
      </c>
      <c r="E10" s="23"/>
    </row>
    <row r="11" customFormat="false" ht="15" hidden="false" customHeight="true" outlineLevel="0" collapsed="false">
      <c r="A11" s="21" t="s">
        <v>52</v>
      </c>
      <c r="B11" s="21"/>
      <c r="C11" s="81" t="s">
        <v>53</v>
      </c>
      <c r="D11" s="23"/>
      <c r="E11" s="23"/>
    </row>
    <row r="13" customFormat="false" ht="15" hidden="false" customHeight="true" outlineLevel="0" collapsed="false">
      <c r="A13" s="26" t="s">
        <v>54</v>
      </c>
      <c r="B13" s="26"/>
      <c r="C13" s="26"/>
      <c r="D13" s="26"/>
      <c r="E13" s="26"/>
    </row>
    <row r="14" customFormat="false" ht="15" hidden="false" customHeight="true" outlineLevel="0" collapsed="false">
      <c r="A14" s="27" t="n">
        <v>1</v>
      </c>
      <c r="B14" s="81" t="s">
        <v>55</v>
      </c>
      <c r="C14" s="81"/>
    </row>
    <row r="15" customFormat="false" ht="15" hidden="false" customHeight="true" outlineLevel="0" collapsed="false">
      <c r="A15" s="27" t="n">
        <v>2</v>
      </c>
      <c r="B15" s="81" t="s">
        <v>56</v>
      </c>
      <c r="C15" s="81"/>
    </row>
    <row r="16" customFormat="false" ht="15" hidden="false" customHeight="true" outlineLevel="0" collapsed="false">
      <c r="A16" s="27" t="n">
        <v>3</v>
      </c>
      <c r="B16" s="81" t="s">
        <v>57</v>
      </c>
      <c r="C16" s="81"/>
    </row>
    <row r="17" customFormat="false" ht="15" hidden="false" customHeight="true" outlineLevel="0" collapsed="false">
      <c r="A17" s="27" t="n">
        <v>4</v>
      </c>
      <c r="B17" s="81" t="s">
        <v>58</v>
      </c>
      <c r="C17" s="81"/>
    </row>
    <row r="18" customFormat="false" ht="15" hidden="false" customHeight="true" outlineLevel="0" collapsed="false">
      <c r="A18" s="27" t="n">
        <v>5</v>
      </c>
      <c r="B18" s="81" t="s">
        <v>59</v>
      </c>
      <c r="C18" s="81"/>
    </row>
    <row r="19" customFormat="false" ht="15" hidden="false" customHeight="true" outlineLevel="0" collapsed="false">
      <c r="A19" s="27" t="n">
        <v>6</v>
      </c>
      <c r="B19" s="81" t="s">
        <v>60</v>
      </c>
      <c r="C19" s="81"/>
    </row>
    <row r="20" customFormat="false" ht="15" hidden="false" customHeight="true" outlineLevel="0" collapsed="false">
      <c r="A20" s="27" t="n">
        <v>7</v>
      </c>
      <c r="B20" s="81" t="s">
        <v>61</v>
      </c>
      <c r="C20" s="81"/>
    </row>
    <row r="21" customFormat="false" ht="15" hidden="false" customHeight="true" outlineLevel="0" collapsed="false">
      <c r="A21" s="27" t="n">
        <v>8</v>
      </c>
      <c r="B21" s="81" t="s">
        <v>62</v>
      </c>
      <c r="C21" s="81"/>
    </row>
    <row r="22" customFormat="false" ht="15" hidden="false" customHeight="true" outlineLevel="0" collapsed="false">
      <c r="A22" s="27" t="n">
        <v>9</v>
      </c>
      <c r="B22" s="81" t="s">
        <v>63</v>
      </c>
      <c r="C22" s="81"/>
    </row>
    <row r="23" customFormat="false" ht="15" hidden="false" customHeight="true" outlineLevel="0" collapsed="false">
      <c r="A23" s="27" t="n">
        <v>10</v>
      </c>
      <c r="B23" s="81" t="s">
        <v>64</v>
      </c>
      <c r="C23" s="81"/>
    </row>
    <row r="26" customFormat="false" ht="15" hidden="false" customHeight="false" outlineLevel="0" collapsed="false">
      <c r="B26" s="28" t="s">
        <v>14</v>
      </c>
    </row>
  </sheetData>
  <sheetProtection sheet="1" objects="1" scenarios="1" formatColumns="0" formatRows="0" algorithmName="SHA-512" hashValue="tJQb5zu+OPSKg7ZG7V34u3T3l4grg9QjDaOu1P8bTmRKY8fS4A6TmpTIocwrhpa10pzykKfAbz/0Q0NpviBMYA==" saltValue="drqEDFBM67HDYbImlHTp/g==" spinCount="100000"/>
  <mergeCells count="28">
    <mergeCell ref="A2:E2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3:E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W1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"/>
    <col collapsed="false" customWidth="true" hidden="false" outlineLevel="0" max="3" min="3" style="0" width="12"/>
    <col collapsed="false" customWidth="true" hidden="false" outlineLevel="0" max="4" min="4" style="0" width="20"/>
    <col collapsed="false" customWidth="true" hidden="false" outlineLevel="0" max="5" min="5" style="0" width="28"/>
    <col collapsed="false" customWidth="true" hidden="false" outlineLevel="0" max="6" min="6" style="0" width="15"/>
    <col collapsed="false" customWidth="true" hidden="false" outlineLevel="0" max="7" min="7" style="0" width="12"/>
    <col collapsed="false" customWidth="true" hidden="false" outlineLevel="0" max="8" min="8" style="0" width="20"/>
    <col collapsed="false" customWidth="true" hidden="false" outlineLevel="0" max="10" min="9" style="0" width="12"/>
    <col collapsed="false" customWidth="true" hidden="false" outlineLevel="0" max="11" min="11" style="0" width="13"/>
    <col collapsed="false" customWidth="true" hidden="false" outlineLevel="0" max="12" min="12" style="0" width="6"/>
    <col collapsed="false" customWidth="true" hidden="false" outlineLevel="0" max="22" min="13" style="0" width="12"/>
    <col collapsed="false" customWidth="true" hidden="false" outlineLevel="0" max="23" min="23" style="0" width="15"/>
  </cols>
  <sheetData>
    <row r="1" customFormat="false" ht="15" hidden="false" customHeight="false" outlineLevel="0" collapsed="false">
      <c r="A1" s="13" t="s">
        <v>16</v>
      </c>
    </row>
    <row r="2" customFormat="false" ht="27.75" hidden="false" customHeight="true" outlineLevel="0" collapsed="false">
      <c r="A2" s="29" t="str">
        <f aca="false">"Petty Cash Book – "&amp;TEXT(Setup!C7,"mmmm yyyy")&amp;"   |   "&amp;Setup!C4</f>
        <v>Petty Cash Book – October 2026   |   Xplore Excel Industries – Hoshiarpur Office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customFormat="false" ht="15" hidden="false" customHeight="false" outlineLevel="0" collapsed="false">
      <c r="A3" s="30" t="s">
        <v>65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5" customFormat="false" ht="39.75" hidden="false" customHeight="true" outlineLevel="0" collapsed="false">
      <c r="A5" s="31" t="s">
        <v>66</v>
      </c>
      <c r="B5" s="32" t="s">
        <v>67</v>
      </c>
      <c r="C5" s="32" t="s">
        <v>68</v>
      </c>
      <c r="D5" s="32" t="s">
        <v>69</v>
      </c>
      <c r="E5" s="32" t="s">
        <v>70</v>
      </c>
      <c r="F5" s="32" t="s">
        <v>71</v>
      </c>
      <c r="G5" s="32" t="s">
        <v>72</v>
      </c>
      <c r="H5" s="32" t="s">
        <v>73</v>
      </c>
      <c r="I5" s="31" t="s">
        <v>74</v>
      </c>
      <c r="J5" s="31" t="s">
        <v>75</v>
      </c>
      <c r="K5" s="31" t="s">
        <v>76</v>
      </c>
      <c r="L5" s="32" t="s">
        <v>77</v>
      </c>
      <c r="M5" s="33" t="str">
        <f aca="false">Setup!B14</f>
        <v>Office Stationery</v>
      </c>
      <c r="N5" s="33" t="str">
        <f aca="false">Setup!B15</f>
        <v>Printing &amp; Xerox</v>
      </c>
      <c r="O5" s="33" t="str">
        <f aca="false">Setup!B16</f>
        <v>Postage &amp; Courier</v>
      </c>
      <c r="P5" s="33" t="str">
        <f aca="false">Setup!B17</f>
        <v>Travel &amp; Conveyance</v>
      </c>
      <c r="Q5" s="33" t="str">
        <f aca="false">Setup!B18</f>
        <v>Tea &amp; Refreshments</v>
      </c>
      <c r="R5" s="33" t="str">
        <f aca="false">Setup!B19</f>
        <v>Repairs &amp; Maintenance</v>
      </c>
      <c r="S5" s="33" t="str">
        <f aca="false">Setup!B20</f>
        <v>Cleaning &amp; Housekeeping</v>
      </c>
      <c r="T5" s="33" t="str">
        <f aca="false">Setup!B21</f>
        <v>Telephone &amp; Internet</v>
      </c>
      <c r="U5" s="33" t="str">
        <f aca="false">Setup!B22</f>
        <v>Staff Welfare</v>
      </c>
      <c r="V5" s="33" t="str">
        <f aca="false">Setup!B23</f>
        <v>Miscellaneous</v>
      </c>
      <c r="W5" s="31" t="s">
        <v>78</v>
      </c>
    </row>
    <row r="6" customFormat="false" ht="15" hidden="false" customHeight="false" outlineLevel="0" collapsed="false">
      <c r="D6" s="34" t="s">
        <v>79</v>
      </c>
      <c r="I6" s="35" t="n">
        <f aca="false">Setup!C9</f>
        <v>1850</v>
      </c>
      <c r="K6" s="35" t="n">
        <f aca="false">I6</f>
        <v>1850</v>
      </c>
    </row>
    <row r="7" customFormat="false" ht="15" hidden="false" customHeight="false" outlineLevel="0" collapsed="false">
      <c r="A7" s="36" t="n">
        <f aca="false">IF(B7="","",ROW()-6)</f>
        <v>1</v>
      </c>
      <c r="B7" s="84" t="n">
        <v>46298</v>
      </c>
      <c r="C7" s="38" t="str">
        <f aca="false">IF(OR(B7="",F7&lt;&gt;"Payment"),"",Setup!$C$11&amp;TEXT(MONTH(Setup!$C$7),"00")&amp;"-"&amp;TEXT(COUNTIF($F$7:F7,"Payment"),"000"))</f>
        <v>PCV/10-001</v>
      </c>
      <c r="D7" s="85" t="s">
        <v>80</v>
      </c>
      <c r="E7" s="85" t="s">
        <v>81</v>
      </c>
      <c r="F7" s="86" t="s">
        <v>82</v>
      </c>
      <c r="G7" s="87" t="n">
        <v>1240</v>
      </c>
      <c r="H7" s="85" t="s">
        <v>55</v>
      </c>
      <c r="I7" s="42" t="n">
        <f aca="false">IF(F7="Receipt (cash in)",N(G7),0)</f>
        <v>0</v>
      </c>
      <c r="J7" s="42" t="n">
        <f aca="false">IF(F7="Payment",N(G7),0)</f>
        <v>1240</v>
      </c>
      <c r="K7" s="43" t="n">
        <f aca="false">IF(B7="","",$I$6+SUM($I$7:I7)-SUM($J$7:J7))</f>
        <v>610</v>
      </c>
      <c r="L7" s="86" t="s">
        <v>83</v>
      </c>
      <c r="M7" s="44" t="n">
        <f aca="false">IF(AND(F7="Payment",$H7=M$5),N($G7),"")</f>
        <v>1240</v>
      </c>
      <c r="N7" s="44" t="str">
        <f aca="false">IF(AND(F7="Payment",$H7=N$5),N($G7),"")</f>
        <v/>
      </c>
      <c r="O7" s="44" t="str">
        <f aca="false">IF(AND(F7="Payment",$H7=O$5),N($G7),"")</f>
        <v/>
      </c>
      <c r="P7" s="44" t="str">
        <f aca="false">IF(AND(F7="Payment",$H7=P$5),N($G7),"")</f>
        <v/>
      </c>
      <c r="Q7" s="44" t="str">
        <f aca="false">IF(AND(F7="Payment",$H7=Q$5),N($G7),"")</f>
        <v/>
      </c>
      <c r="R7" s="44" t="str">
        <f aca="false">IF(AND(F7="Payment",$H7=R$5),N($G7),"")</f>
        <v/>
      </c>
      <c r="S7" s="44" t="str">
        <f aca="false">IF(AND(F7="Payment",$H7=S$5),N($G7),"")</f>
        <v/>
      </c>
      <c r="T7" s="44" t="str">
        <f aca="false">IF(AND(F7="Payment",$H7=T$5),N($G7),"")</f>
        <v/>
      </c>
      <c r="U7" s="44" t="str">
        <f aca="false">IF(AND(F7="Payment",$H7=U$5),N($G7),"")</f>
        <v/>
      </c>
      <c r="V7" s="44" t="str">
        <f aca="false">IF(AND(F7="Payment",$H7=V$5),N($G7),"")</f>
        <v/>
      </c>
      <c r="W7" s="45" t="str">
        <f aca="false">IF(B7="","",IF(F7="","Pick type",IF(AND(F7="Payment",H7=""),"Pick head",IF(AND(F7="Payment",N(G7)&gt;Setup!$C$10),"Above limit",IF(N(K7)&lt;0,"Negative balance",IF(AND(F7="Payment",L7&lt;&gt;"Yes"),"No bill","OK"))))))</f>
        <v>OK</v>
      </c>
    </row>
    <row r="8" customFormat="false" ht="15" hidden="false" customHeight="false" outlineLevel="0" collapsed="false">
      <c r="A8" s="36" t="n">
        <f aca="false">IF(B8="","",ROW()-6)</f>
        <v>2</v>
      </c>
      <c r="B8" s="84" t="n">
        <v>46298</v>
      </c>
      <c r="C8" s="38" t="str">
        <f aca="false">IF(OR(B8="",F8&lt;&gt;"Payment"),"",Setup!$C$11&amp;TEXT(MONTH(Setup!$C$7),"00")&amp;"-"&amp;TEXT(COUNTIF($F$7:F8,"Payment"),"000"))</f>
        <v>PCV/10-002</v>
      </c>
      <c r="D8" s="85" t="s">
        <v>84</v>
      </c>
      <c r="E8" s="85" t="s">
        <v>85</v>
      </c>
      <c r="F8" s="86" t="s">
        <v>82</v>
      </c>
      <c r="G8" s="87" t="n">
        <v>180</v>
      </c>
      <c r="H8" s="85" t="s">
        <v>57</v>
      </c>
      <c r="I8" s="42" t="n">
        <f aca="false">IF(F8="Receipt (cash in)",N(G8),0)</f>
        <v>0</v>
      </c>
      <c r="J8" s="42" t="n">
        <f aca="false">IF(F8="Payment",N(G8),0)</f>
        <v>180</v>
      </c>
      <c r="K8" s="43" t="n">
        <f aca="false">IF(B8="","",$I$6+SUM($I$7:I8)-SUM($J$7:J8))</f>
        <v>430</v>
      </c>
      <c r="L8" s="86" t="s">
        <v>83</v>
      </c>
      <c r="M8" s="44" t="str">
        <f aca="false">IF(AND(F8="Payment",$H8=M$5),N($G8),"")</f>
        <v/>
      </c>
      <c r="N8" s="44" t="str">
        <f aca="false">IF(AND(F8="Payment",$H8=N$5),N($G8),"")</f>
        <v/>
      </c>
      <c r="O8" s="44" t="n">
        <f aca="false">IF(AND(F8="Payment",$H8=O$5),N($G8),"")</f>
        <v>180</v>
      </c>
      <c r="P8" s="44" t="str">
        <f aca="false">IF(AND(F8="Payment",$H8=P$5),N($G8),"")</f>
        <v/>
      </c>
      <c r="Q8" s="44" t="str">
        <f aca="false">IF(AND(F8="Payment",$H8=Q$5),N($G8),"")</f>
        <v/>
      </c>
      <c r="R8" s="44" t="str">
        <f aca="false">IF(AND(F8="Payment",$H8=R$5),N($G8),"")</f>
        <v/>
      </c>
      <c r="S8" s="44" t="str">
        <f aca="false">IF(AND(F8="Payment",$H8=S$5),N($G8),"")</f>
        <v/>
      </c>
      <c r="T8" s="44" t="str">
        <f aca="false">IF(AND(F8="Payment",$H8=T$5),N($G8),"")</f>
        <v/>
      </c>
      <c r="U8" s="44" t="str">
        <f aca="false">IF(AND(F8="Payment",$H8=U$5),N($G8),"")</f>
        <v/>
      </c>
      <c r="V8" s="44" t="str">
        <f aca="false">IF(AND(F8="Payment",$H8=V$5),N($G8),"")</f>
        <v/>
      </c>
      <c r="W8" s="45" t="str">
        <f aca="false">IF(B8="","",IF(F8="","Pick type",IF(AND(F8="Payment",H8=""),"Pick head",IF(AND(F8="Payment",N(G8)&gt;Setup!$C$10),"Above limit",IF(N(K8)&lt;0,"Negative balance",IF(AND(F8="Payment",L8&lt;&gt;"Yes"),"No bill","OK"))))))</f>
        <v>OK</v>
      </c>
    </row>
    <row r="9" customFormat="false" ht="15" hidden="false" customHeight="false" outlineLevel="0" collapsed="false">
      <c r="A9" s="36" t="n">
        <f aca="false">IF(B9="","",ROW()-6)</f>
        <v>3</v>
      </c>
      <c r="B9" s="84" t="n">
        <v>46300</v>
      </c>
      <c r="C9" s="38" t="str">
        <f aca="false">IF(OR(B9="",F9&lt;&gt;"Payment"),"",Setup!$C$11&amp;TEXT(MONTH(Setup!$C$7),"00")&amp;"-"&amp;TEXT(COUNTIF($F$7:F9,"Payment"),"000"))</f>
        <v/>
      </c>
      <c r="D9" s="85" t="s">
        <v>86</v>
      </c>
      <c r="E9" s="85" t="s">
        <v>87</v>
      </c>
      <c r="F9" s="86" t="s">
        <v>88</v>
      </c>
      <c r="G9" s="87" t="n">
        <v>8150</v>
      </c>
      <c r="H9" s="85"/>
      <c r="I9" s="42" t="n">
        <f aca="false">IF(F9="Receipt (cash in)",N(G9),0)</f>
        <v>8150</v>
      </c>
      <c r="J9" s="42" t="n">
        <f aca="false">IF(F9="Payment",N(G9),0)</f>
        <v>0</v>
      </c>
      <c r="K9" s="43" t="n">
        <f aca="false">IF(B9="","",$I$6+SUM($I$7:I9)-SUM($J$7:J9))</f>
        <v>8580</v>
      </c>
      <c r="L9" s="86" t="s">
        <v>83</v>
      </c>
      <c r="M9" s="44" t="str">
        <f aca="false">IF(AND(F9="Payment",$H9=M$5),N($G9),"")</f>
        <v/>
      </c>
      <c r="N9" s="44" t="str">
        <f aca="false">IF(AND(F9="Payment",$H9=N$5),N($G9),"")</f>
        <v/>
      </c>
      <c r="O9" s="44" t="str">
        <f aca="false">IF(AND(F9="Payment",$H9=O$5),N($G9),"")</f>
        <v/>
      </c>
      <c r="P9" s="44" t="str">
        <f aca="false">IF(AND(F9="Payment",$H9=P$5),N($G9),"")</f>
        <v/>
      </c>
      <c r="Q9" s="44" t="str">
        <f aca="false">IF(AND(F9="Payment",$H9=Q$5),N($G9),"")</f>
        <v/>
      </c>
      <c r="R9" s="44" t="str">
        <f aca="false">IF(AND(F9="Payment",$H9=R$5),N($G9),"")</f>
        <v/>
      </c>
      <c r="S9" s="44" t="str">
        <f aca="false">IF(AND(F9="Payment",$H9=S$5),N($G9),"")</f>
        <v/>
      </c>
      <c r="T9" s="44" t="str">
        <f aca="false">IF(AND(F9="Payment",$H9=T$5),N($G9),"")</f>
        <v/>
      </c>
      <c r="U9" s="44" t="str">
        <f aca="false">IF(AND(F9="Payment",$H9=U$5),N($G9),"")</f>
        <v/>
      </c>
      <c r="V9" s="44" t="str">
        <f aca="false">IF(AND(F9="Payment",$H9=V$5),N($G9),"")</f>
        <v/>
      </c>
      <c r="W9" s="45" t="str">
        <f aca="false">IF(B9="","",IF(F9="","Pick type",IF(AND(F9="Payment",H9=""),"Pick head",IF(AND(F9="Payment",N(G9)&gt;Setup!$C$10),"Above limit",IF(N(K9)&lt;0,"Negative balance",IF(AND(F9="Payment",L9&lt;&gt;"Yes"),"No bill","OK"))))))</f>
        <v>OK</v>
      </c>
    </row>
    <row r="10" customFormat="false" ht="15" hidden="false" customHeight="false" outlineLevel="0" collapsed="false">
      <c r="A10" s="36" t="n">
        <f aca="false">IF(B10="","",ROW()-6)</f>
        <v>4</v>
      </c>
      <c r="B10" s="84" t="n">
        <v>46301</v>
      </c>
      <c r="C10" s="38" t="str">
        <f aca="false">IF(OR(B10="",F10&lt;&gt;"Payment"),"",Setup!$C$11&amp;TEXT(MONTH(Setup!$C$7),"00")&amp;"-"&amp;TEXT(COUNTIF($F$7:F10,"Payment"),"000"))</f>
        <v>PCV/10-003</v>
      </c>
      <c r="D10" s="85" t="s">
        <v>89</v>
      </c>
      <c r="E10" s="85" t="s">
        <v>90</v>
      </c>
      <c r="F10" s="86" t="s">
        <v>82</v>
      </c>
      <c r="G10" s="87" t="n">
        <v>120</v>
      </c>
      <c r="H10" s="85" t="s">
        <v>58</v>
      </c>
      <c r="I10" s="42" t="n">
        <f aca="false">IF(F10="Receipt (cash in)",N(G10),0)</f>
        <v>0</v>
      </c>
      <c r="J10" s="42" t="n">
        <f aca="false">IF(F10="Payment",N(G10),0)</f>
        <v>120</v>
      </c>
      <c r="K10" s="43" t="n">
        <f aca="false">IF(B10="","",$I$6+SUM($I$7:I10)-SUM($J$7:J10))</f>
        <v>8460</v>
      </c>
      <c r="L10" s="86" t="s">
        <v>91</v>
      </c>
      <c r="M10" s="44" t="str">
        <f aca="false">IF(AND(F10="Payment",$H10=M$5),N($G10),"")</f>
        <v/>
      </c>
      <c r="N10" s="44" t="str">
        <f aca="false">IF(AND(F10="Payment",$H10=N$5),N($G10),"")</f>
        <v/>
      </c>
      <c r="O10" s="44" t="str">
        <f aca="false">IF(AND(F10="Payment",$H10=O$5),N($G10),"")</f>
        <v/>
      </c>
      <c r="P10" s="44" t="n">
        <f aca="false">IF(AND(F10="Payment",$H10=P$5),N($G10),"")</f>
        <v>120</v>
      </c>
      <c r="Q10" s="44" t="str">
        <f aca="false">IF(AND(F10="Payment",$H10=Q$5),N($G10),"")</f>
        <v/>
      </c>
      <c r="R10" s="44" t="str">
        <f aca="false">IF(AND(F10="Payment",$H10=R$5),N($G10),"")</f>
        <v/>
      </c>
      <c r="S10" s="44" t="str">
        <f aca="false">IF(AND(F10="Payment",$H10=S$5),N($G10),"")</f>
        <v/>
      </c>
      <c r="T10" s="44" t="str">
        <f aca="false">IF(AND(F10="Payment",$H10=T$5),N($G10),"")</f>
        <v/>
      </c>
      <c r="U10" s="44" t="str">
        <f aca="false">IF(AND(F10="Payment",$H10=U$5),N($G10),"")</f>
        <v/>
      </c>
      <c r="V10" s="44" t="str">
        <f aca="false">IF(AND(F10="Payment",$H10=V$5),N($G10),"")</f>
        <v/>
      </c>
      <c r="W10" s="45" t="str">
        <f aca="false">IF(B10="","",IF(F10="","Pick type",IF(AND(F10="Payment",H10=""),"Pick head",IF(AND(F10="Payment",N(G10)&gt;Setup!$C$10),"Above limit",IF(N(K10)&lt;0,"Negative balance",IF(AND(F10="Payment",L10&lt;&gt;"Yes"),"No bill","OK"))))))</f>
        <v>No bill</v>
      </c>
    </row>
    <row r="11" customFormat="false" ht="15" hidden="false" customHeight="false" outlineLevel="0" collapsed="false">
      <c r="A11" s="36" t="n">
        <f aca="false">IF(B11="","",ROW()-6)</f>
        <v>5</v>
      </c>
      <c r="B11" s="84" t="n">
        <v>46303</v>
      </c>
      <c r="C11" s="38" t="str">
        <f aca="false">IF(OR(B11="",F11&lt;&gt;"Payment"),"",Setup!$C$11&amp;TEXT(MONTH(Setup!$C$7),"00")&amp;"-"&amp;TEXT(COUNTIF($F$7:F11,"Payment"),"000"))</f>
        <v>PCV/10-004</v>
      </c>
      <c r="D11" s="85" t="s">
        <v>92</v>
      </c>
      <c r="E11" s="85" t="s">
        <v>93</v>
      </c>
      <c r="F11" s="86" t="s">
        <v>82</v>
      </c>
      <c r="G11" s="87" t="n">
        <v>650</v>
      </c>
      <c r="H11" s="85" t="s">
        <v>59</v>
      </c>
      <c r="I11" s="42" t="n">
        <f aca="false">IF(F11="Receipt (cash in)",N(G11),0)</f>
        <v>0</v>
      </c>
      <c r="J11" s="42" t="n">
        <f aca="false">IF(F11="Payment",N(G11),0)</f>
        <v>650</v>
      </c>
      <c r="K11" s="43" t="n">
        <f aca="false">IF(B11="","",$I$6+SUM($I$7:I11)-SUM($J$7:J11))</f>
        <v>7810</v>
      </c>
      <c r="L11" s="86" t="s">
        <v>83</v>
      </c>
      <c r="M11" s="44" t="str">
        <f aca="false">IF(AND(F11="Payment",$H11=M$5),N($G11),"")</f>
        <v/>
      </c>
      <c r="N11" s="44" t="str">
        <f aca="false">IF(AND(F11="Payment",$H11=N$5),N($G11),"")</f>
        <v/>
      </c>
      <c r="O11" s="44" t="str">
        <f aca="false">IF(AND(F11="Payment",$H11=O$5),N($G11),"")</f>
        <v/>
      </c>
      <c r="P11" s="44" t="str">
        <f aca="false">IF(AND(F11="Payment",$H11=P$5),N($G11),"")</f>
        <v/>
      </c>
      <c r="Q11" s="44" t="n">
        <f aca="false">IF(AND(F11="Payment",$H11=Q$5),N($G11),"")</f>
        <v>650</v>
      </c>
      <c r="R11" s="44" t="str">
        <f aca="false">IF(AND(F11="Payment",$H11=R$5),N($G11),"")</f>
        <v/>
      </c>
      <c r="S11" s="44" t="str">
        <f aca="false">IF(AND(F11="Payment",$H11=S$5),N($G11),"")</f>
        <v/>
      </c>
      <c r="T11" s="44" t="str">
        <f aca="false">IF(AND(F11="Payment",$H11=T$5),N($G11),"")</f>
        <v/>
      </c>
      <c r="U11" s="44" t="str">
        <f aca="false">IF(AND(F11="Payment",$H11=U$5),N($G11),"")</f>
        <v/>
      </c>
      <c r="V11" s="44" t="str">
        <f aca="false">IF(AND(F11="Payment",$H11=V$5),N($G11),"")</f>
        <v/>
      </c>
      <c r="W11" s="45" t="str">
        <f aca="false">IF(B11="","",IF(F11="","Pick type",IF(AND(F11="Payment",H11=""),"Pick head",IF(AND(F11="Payment",N(G11)&gt;Setup!$C$10),"Above limit",IF(N(K11)&lt;0,"Negative balance",IF(AND(F11="Payment",L11&lt;&gt;"Yes"),"No bill","OK"))))))</f>
        <v>OK</v>
      </c>
    </row>
    <row r="12" customFormat="false" ht="15" hidden="false" customHeight="false" outlineLevel="0" collapsed="false">
      <c r="A12" s="36" t="n">
        <f aca="false">IF(B12="","",ROW()-6)</f>
        <v>6</v>
      </c>
      <c r="B12" s="84" t="n">
        <v>46307</v>
      </c>
      <c r="C12" s="38" t="str">
        <f aca="false">IF(OR(B12="",F12&lt;&gt;"Payment"),"",Setup!$C$11&amp;TEXT(MONTH(Setup!$C$7),"00")&amp;"-"&amp;TEXT(COUNTIF($F$7:F12,"Payment"),"000"))</f>
        <v>PCV/10-005</v>
      </c>
      <c r="D12" s="85" t="s">
        <v>94</v>
      </c>
      <c r="E12" s="85" t="s">
        <v>95</v>
      </c>
      <c r="F12" s="86" t="s">
        <v>82</v>
      </c>
      <c r="G12" s="87" t="n">
        <v>450</v>
      </c>
      <c r="H12" s="85" t="s">
        <v>60</v>
      </c>
      <c r="I12" s="42" t="n">
        <f aca="false">IF(F12="Receipt (cash in)",N(G12),0)</f>
        <v>0</v>
      </c>
      <c r="J12" s="42" t="n">
        <f aca="false">IF(F12="Payment",N(G12),0)</f>
        <v>450</v>
      </c>
      <c r="K12" s="43" t="n">
        <f aca="false">IF(B12="","",$I$6+SUM($I$7:I12)-SUM($J$7:J12))</f>
        <v>7360</v>
      </c>
      <c r="L12" s="86" t="s">
        <v>83</v>
      </c>
      <c r="M12" s="44" t="str">
        <f aca="false">IF(AND(F12="Payment",$H12=M$5),N($G12),"")</f>
        <v/>
      </c>
      <c r="N12" s="44" t="str">
        <f aca="false">IF(AND(F12="Payment",$H12=N$5),N($G12),"")</f>
        <v/>
      </c>
      <c r="O12" s="44" t="str">
        <f aca="false">IF(AND(F12="Payment",$H12=O$5),N($G12),"")</f>
        <v/>
      </c>
      <c r="P12" s="44" t="str">
        <f aca="false">IF(AND(F12="Payment",$H12=P$5),N($G12),"")</f>
        <v/>
      </c>
      <c r="Q12" s="44" t="str">
        <f aca="false">IF(AND(F12="Payment",$H12=Q$5),N($G12),"")</f>
        <v/>
      </c>
      <c r="R12" s="44" t="n">
        <f aca="false">IF(AND(F12="Payment",$H12=R$5),N($G12),"")</f>
        <v>450</v>
      </c>
      <c r="S12" s="44" t="str">
        <f aca="false">IF(AND(F12="Payment",$H12=S$5),N($G12),"")</f>
        <v/>
      </c>
      <c r="T12" s="44" t="str">
        <f aca="false">IF(AND(F12="Payment",$H12=T$5),N($G12),"")</f>
        <v/>
      </c>
      <c r="U12" s="44" t="str">
        <f aca="false">IF(AND(F12="Payment",$H12=U$5),N($G12),"")</f>
        <v/>
      </c>
      <c r="V12" s="44" t="str">
        <f aca="false">IF(AND(F12="Payment",$H12=V$5),N($G12),"")</f>
        <v/>
      </c>
      <c r="W12" s="45" t="str">
        <f aca="false">IF(B12="","",IF(F12="","Pick type",IF(AND(F12="Payment",H12=""),"Pick head",IF(AND(F12="Payment",N(G12)&gt;Setup!$C$10),"Above limit",IF(N(K12)&lt;0,"Negative balance",IF(AND(F12="Payment",L12&lt;&gt;"Yes"),"No bill","OK"))))))</f>
        <v>OK</v>
      </c>
    </row>
    <row r="13" customFormat="false" ht="15" hidden="false" customHeight="false" outlineLevel="0" collapsed="false">
      <c r="A13" s="36" t="n">
        <f aca="false">IF(B13="","",ROW()-6)</f>
        <v>7</v>
      </c>
      <c r="B13" s="84" t="n">
        <v>46310</v>
      </c>
      <c r="C13" s="38" t="str">
        <f aca="false">IF(OR(B13="",F13&lt;&gt;"Payment"),"",Setup!$C$11&amp;TEXT(MONTH(Setup!$C$7),"00")&amp;"-"&amp;TEXT(COUNTIF($F$7:F13,"Payment"),"000"))</f>
        <v>PCV/10-006</v>
      </c>
      <c r="D13" s="85" t="s">
        <v>96</v>
      </c>
      <c r="E13" s="85" t="s">
        <v>97</v>
      </c>
      <c r="F13" s="86" t="s">
        <v>82</v>
      </c>
      <c r="G13" s="87" t="n">
        <v>380</v>
      </c>
      <c r="H13" s="85" t="s">
        <v>56</v>
      </c>
      <c r="I13" s="42" t="n">
        <f aca="false">IF(F13="Receipt (cash in)",N(G13),0)</f>
        <v>0</v>
      </c>
      <c r="J13" s="42" t="n">
        <f aca="false">IF(F13="Payment",N(G13),0)</f>
        <v>380</v>
      </c>
      <c r="K13" s="43" t="n">
        <f aca="false">IF(B13="","",$I$6+SUM($I$7:I13)-SUM($J$7:J13))</f>
        <v>6980</v>
      </c>
      <c r="L13" s="86" t="s">
        <v>83</v>
      </c>
      <c r="M13" s="44" t="str">
        <f aca="false">IF(AND(F13="Payment",$H13=M$5),N($G13),"")</f>
        <v/>
      </c>
      <c r="N13" s="44" t="n">
        <f aca="false">IF(AND(F13="Payment",$H13=N$5),N($G13),"")</f>
        <v>380</v>
      </c>
      <c r="O13" s="44" t="str">
        <f aca="false">IF(AND(F13="Payment",$H13=O$5),N($G13),"")</f>
        <v/>
      </c>
      <c r="P13" s="44" t="str">
        <f aca="false">IF(AND(F13="Payment",$H13=P$5),N($G13),"")</f>
        <v/>
      </c>
      <c r="Q13" s="44" t="str">
        <f aca="false">IF(AND(F13="Payment",$H13=Q$5),N($G13),"")</f>
        <v/>
      </c>
      <c r="R13" s="44" t="str">
        <f aca="false">IF(AND(F13="Payment",$H13=R$5),N($G13),"")</f>
        <v/>
      </c>
      <c r="S13" s="44" t="str">
        <f aca="false">IF(AND(F13="Payment",$H13=S$5),N($G13),"")</f>
        <v/>
      </c>
      <c r="T13" s="44" t="str">
        <f aca="false">IF(AND(F13="Payment",$H13=T$5),N($G13),"")</f>
        <v/>
      </c>
      <c r="U13" s="44" t="str">
        <f aca="false">IF(AND(F13="Payment",$H13=U$5),N($G13),"")</f>
        <v/>
      </c>
      <c r="V13" s="44" t="str">
        <f aca="false">IF(AND(F13="Payment",$H13=V$5),N($G13),"")</f>
        <v/>
      </c>
      <c r="W13" s="45" t="str">
        <f aca="false">IF(B13="","",IF(F13="","Pick type",IF(AND(F13="Payment",H13=""),"Pick head",IF(AND(F13="Payment",N(G13)&gt;Setup!$C$10),"Above limit",IF(N(K13)&lt;0,"Negative balance",IF(AND(F13="Payment",L13&lt;&gt;"Yes"),"No bill","OK"))))))</f>
        <v>OK</v>
      </c>
    </row>
    <row r="14" customFormat="false" ht="15" hidden="false" customHeight="false" outlineLevel="0" collapsed="false">
      <c r="A14" s="36" t="n">
        <f aca="false">IF(B14="","",ROW()-6)</f>
        <v>8</v>
      </c>
      <c r="B14" s="84" t="n">
        <v>46314</v>
      </c>
      <c r="C14" s="38" t="str">
        <f aca="false">IF(OR(B14="",F14&lt;&gt;"Payment"),"",Setup!$C$11&amp;TEXT(MONTH(Setup!$C$7),"00")&amp;"-"&amp;TEXT(COUNTIF($F$7:F14,"Payment"),"000"))</f>
        <v>PCV/10-007</v>
      </c>
      <c r="D14" s="85" t="s">
        <v>98</v>
      </c>
      <c r="E14" s="85" t="s">
        <v>99</v>
      </c>
      <c r="F14" s="86" t="s">
        <v>82</v>
      </c>
      <c r="G14" s="87" t="n">
        <v>960</v>
      </c>
      <c r="H14" s="85" t="s">
        <v>61</v>
      </c>
      <c r="I14" s="42" t="n">
        <f aca="false">IF(F14="Receipt (cash in)",N(G14),0)</f>
        <v>0</v>
      </c>
      <c r="J14" s="42" t="n">
        <f aca="false">IF(F14="Payment",N(G14),0)</f>
        <v>960</v>
      </c>
      <c r="K14" s="43" t="n">
        <f aca="false">IF(B14="","",$I$6+SUM($I$7:I14)-SUM($J$7:J14))</f>
        <v>6020</v>
      </c>
      <c r="L14" s="86" t="s">
        <v>83</v>
      </c>
      <c r="M14" s="44" t="str">
        <f aca="false">IF(AND(F14="Payment",$H14=M$5),N($G14),"")</f>
        <v/>
      </c>
      <c r="N14" s="44" t="str">
        <f aca="false">IF(AND(F14="Payment",$H14=N$5),N($G14),"")</f>
        <v/>
      </c>
      <c r="O14" s="44" t="str">
        <f aca="false">IF(AND(F14="Payment",$H14=O$5),N($G14),"")</f>
        <v/>
      </c>
      <c r="P14" s="44" t="str">
        <f aca="false">IF(AND(F14="Payment",$H14=P$5),N($G14),"")</f>
        <v/>
      </c>
      <c r="Q14" s="44" t="str">
        <f aca="false">IF(AND(F14="Payment",$H14=Q$5),N($G14),"")</f>
        <v/>
      </c>
      <c r="R14" s="44" t="str">
        <f aca="false">IF(AND(F14="Payment",$H14=R$5),N($G14),"")</f>
        <v/>
      </c>
      <c r="S14" s="44" t="n">
        <f aca="false">IF(AND(F14="Payment",$H14=S$5),N($G14),"")</f>
        <v>960</v>
      </c>
      <c r="T14" s="44" t="str">
        <f aca="false">IF(AND(F14="Payment",$H14=T$5),N($G14),"")</f>
        <v/>
      </c>
      <c r="U14" s="44" t="str">
        <f aca="false">IF(AND(F14="Payment",$H14=U$5),N($G14),"")</f>
        <v/>
      </c>
      <c r="V14" s="44" t="str">
        <f aca="false">IF(AND(F14="Payment",$H14=V$5),N($G14),"")</f>
        <v/>
      </c>
      <c r="W14" s="45" t="str">
        <f aca="false">IF(B14="","",IF(F14="","Pick type",IF(AND(F14="Payment",H14=""),"Pick head",IF(AND(F14="Payment",N(G14)&gt;Setup!$C$10),"Above limit",IF(N(K14)&lt;0,"Negative balance",IF(AND(F14="Payment",L14&lt;&gt;"Yes"),"No bill","OK"))))))</f>
        <v>OK</v>
      </c>
    </row>
    <row r="15" customFormat="false" ht="15" hidden="false" customHeight="false" outlineLevel="0" collapsed="false">
      <c r="A15" s="36" t="n">
        <f aca="false">IF(B15="","",ROW()-6)</f>
        <v>9</v>
      </c>
      <c r="B15" s="84" t="n">
        <v>46317</v>
      </c>
      <c r="C15" s="38" t="str">
        <f aca="false">IF(OR(B15="",F15&lt;&gt;"Payment"),"",Setup!$C$11&amp;TEXT(MONTH(Setup!$C$7),"00")&amp;"-"&amp;TEXT(COUNTIF($F$7:F15,"Payment"),"000"))</f>
        <v>PCV/10-008</v>
      </c>
      <c r="D15" s="85" t="s">
        <v>100</v>
      </c>
      <c r="E15" s="85" t="s">
        <v>101</v>
      </c>
      <c r="F15" s="86" t="s">
        <v>82</v>
      </c>
      <c r="G15" s="87" t="n">
        <v>499</v>
      </c>
      <c r="H15" s="85" t="s">
        <v>62</v>
      </c>
      <c r="I15" s="42" t="n">
        <f aca="false">IF(F15="Receipt (cash in)",N(G15),0)</f>
        <v>0</v>
      </c>
      <c r="J15" s="42" t="n">
        <f aca="false">IF(F15="Payment",N(G15),0)</f>
        <v>499</v>
      </c>
      <c r="K15" s="43" t="n">
        <f aca="false">IF(B15="","",$I$6+SUM($I$7:I15)-SUM($J$7:J15))</f>
        <v>5521</v>
      </c>
      <c r="L15" s="86" t="s">
        <v>83</v>
      </c>
      <c r="M15" s="44" t="str">
        <f aca="false">IF(AND(F15="Payment",$H15=M$5),N($G15),"")</f>
        <v/>
      </c>
      <c r="N15" s="44" t="str">
        <f aca="false">IF(AND(F15="Payment",$H15=N$5),N($G15),"")</f>
        <v/>
      </c>
      <c r="O15" s="44" t="str">
        <f aca="false">IF(AND(F15="Payment",$H15=O$5),N($G15),"")</f>
        <v/>
      </c>
      <c r="P15" s="44" t="str">
        <f aca="false">IF(AND(F15="Payment",$H15=P$5),N($G15),"")</f>
        <v/>
      </c>
      <c r="Q15" s="44" t="str">
        <f aca="false">IF(AND(F15="Payment",$H15=Q$5),N($G15),"")</f>
        <v/>
      </c>
      <c r="R15" s="44" t="str">
        <f aca="false">IF(AND(F15="Payment",$H15=R$5),N($G15),"")</f>
        <v/>
      </c>
      <c r="S15" s="44" t="str">
        <f aca="false">IF(AND(F15="Payment",$H15=S$5),N($G15),"")</f>
        <v/>
      </c>
      <c r="T15" s="44" t="n">
        <f aca="false">IF(AND(F15="Payment",$H15=T$5),N($G15),"")</f>
        <v>499</v>
      </c>
      <c r="U15" s="44" t="str">
        <f aca="false">IF(AND(F15="Payment",$H15=U$5),N($G15),"")</f>
        <v/>
      </c>
      <c r="V15" s="44" t="str">
        <f aca="false">IF(AND(F15="Payment",$H15=V$5),N($G15),"")</f>
        <v/>
      </c>
      <c r="W15" s="45" t="str">
        <f aca="false">IF(B15="","",IF(F15="","Pick type",IF(AND(F15="Payment",H15=""),"Pick head",IF(AND(F15="Payment",N(G15)&gt;Setup!$C$10),"Above limit",IF(N(K15)&lt;0,"Negative balance",IF(AND(F15="Payment",L15&lt;&gt;"Yes"),"No bill","OK"))))))</f>
        <v>OK</v>
      </c>
    </row>
    <row r="16" customFormat="false" ht="15" hidden="false" customHeight="false" outlineLevel="0" collapsed="false">
      <c r="A16" s="36" t="n">
        <f aca="false">IF(B16="","",ROW()-6)</f>
        <v>10</v>
      </c>
      <c r="B16" s="84" t="n">
        <v>46321</v>
      </c>
      <c r="C16" s="38" t="str">
        <f aca="false">IF(OR(B16="",F16&lt;&gt;"Payment"),"",Setup!$C$11&amp;TEXT(MONTH(Setup!$C$7),"00")&amp;"-"&amp;TEXT(COUNTIF($F$7:F16,"Payment"),"000"))</f>
        <v>PCV/10-009</v>
      </c>
      <c r="D16" s="85" t="s">
        <v>102</v>
      </c>
      <c r="E16" s="85" t="s">
        <v>103</v>
      </c>
      <c r="F16" s="86" t="s">
        <v>82</v>
      </c>
      <c r="G16" s="87" t="n">
        <v>1800</v>
      </c>
      <c r="H16" s="85" t="s">
        <v>63</v>
      </c>
      <c r="I16" s="42" t="n">
        <f aca="false">IF(F16="Receipt (cash in)",N(G16),0)</f>
        <v>0</v>
      </c>
      <c r="J16" s="42" t="n">
        <f aca="false">IF(F16="Payment",N(G16),0)</f>
        <v>1800</v>
      </c>
      <c r="K16" s="43" t="n">
        <f aca="false">IF(B16="","",$I$6+SUM($I$7:I16)-SUM($J$7:J16))</f>
        <v>3721</v>
      </c>
      <c r="L16" s="86" t="s">
        <v>83</v>
      </c>
      <c r="M16" s="44" t="str">
        <f aca="false">IF(AND(F16="Payment",$H16=M$5),N($G16),"")</f>
        <v/>
      </c>
      <c r="N16" s="44" t="str">
        <f aca="false">IF(AND(F16="Payment",$H16=N$5),N($G16),"")</f>
        <v/>
      </c>
      <c r="O16" s="44" t="str">
        <f aca="false">IF(AND(F16="Payment",$H16=O$5),N($G16),"")</f>
        <v/>
      </c>
      <c r="P16" s="44" t="str">
        <f aca="false">IF(AND(F16="Payment",$H16=P$5),N($G16),"")</f>
        <v/>
      </c>
      <c r="Q16" s="44" t="str">
        <f aca="false">IF(AND(F16="Payment",$H16=Q$5),N($G16),"")</f>
        <v/>
      </c>
      <c r="R16" s="44" t="str">
        <f aca="false">IF(AND(F16="Payment",$H16=R$5),N($G16),"")</f>
        <v/>
      </c>
      <c r="S16" s="44" t="str">
        <f aca="false">IF(AND(F16="Payment",$H16=S$5),N($G16),"")</f>
        <v/>
      </c>
      <c r="T16" s="44" t="str">
        <f aca="false">IF(AND(F16="Payment",$H16=T$5),N($G16),"")</f>
        <v/>
      </c>
      <c r="U16" s="44" t="n">
        <f aca="false">IF(AND(F16="Payment",$H16=U$5),N($G16),"")</f>
        <v>1800</v>
      </c>
      <c r="V16" s="44" t="str">
        <f aca="false">IF(AND(F16="Payment",$H16=V$5),N($G16),"")</f>
        <v/>
      </c>
      <c r="W16" s="45" t="str">
        <f aca="false">IF(B16="","",IF(F16="","Pick type",IF(AND(F16="Payment",H16=""),"Pick head",IF(AND(F16="Payment",N(G16)&gt;Setup!$C$10),"Above limit",IF(N(K16)&lt;0,"Negative balance",IF(AND(F16="Payment",L16&lt;&gt;"Yes"),"No bill","OK"))))))</f>
        <v>OK</v>
      </c>
    </row>
    <row r="17" customFormat="false" ht="15" hidden="false" customHeight="false" outlineLevel="0" collapsed="false">
      <c r="A17" s="36" t="n">
        <f aca="false">IF(B17="","",ROW()-6)</f>
        <v>11</v>
      </c>
      <c r="B17" s="84" t="n">
        <v>46324</v>
      </c>
      <c r="C17" s="38" t="str">
        <f aca="false">IF(OR(B17="",F17&lt;&gt;"Payment"),"",Setup!$C$11&amp;TEXT(MONTH(Setup!$C$7),"00")&amp;"-"&amp;TEXT(COUNTIF($F$7:F17,"Payment"),"000"))</f>
        <v>PCV/10-010</v>
      </c>
      <c r="D17" s="85" t="s">
        <v>104</v>
      </c>
      <c r="E17" s="85" t="s">
        <v>105</v>
      </c>
      <c r="F17" s="86" t="s">
        <v>82</v>
      </c>
      <c r="G17" s="87" t="n">
        <v>270</v>
      </c>
      <c r="H17" s="85" t="s">
        <v>57</v>
      </c>
      <c r="I17" s="42" t="n">
        <f aca="false">IF(F17="Receipt (cash in)",N(G17),0)</f>
        <v>0</v>
      </c>
      <c r="J17" s="42" t="n">
        <f aca="false">IF(F17="Payment",N(G17),0)</f>
        <v>270</v>
      </c>
      <c r="K17" s="43" t="n">
        <f aca="false">IF(B17="","",$I$6+SUM($I$7:I17)-SUM($J$7:J17))</f>
        <v>3451</v>
      </c>
      <c r="L17" s="86" t="s">
        <v>83</v>
      </c>
      <c r="M17" s="44" t="str">
        <f aca="false">IF(AND(F17="Payment",$H17=M$5),N($G17),"")</f>
        <v/>
      </c>
      <c r="N17" s="44" t="str">
        <f aca="false">IF(AND(F17="Payment",$H17=N$5),N($G17),"")</f>
        <v/>
      </c>
      <c r="O17" s="44" t="n">
        <f aca="false">IF(AND(F17="Payment",$H17=O$5),N($G17),"")</f>
        <v>270</v>
      </c>
      <c r="P17" s="44" t="str">
        <f aca="false">IF(AND(F17="Payment",$H17=P$5),N($G17),"")</f>
        <v/>
      </c>
      <c r="Q17" s="44" t="str">
        <f aca="false">IF(AND(F17="Payment",$H17=Q$5),N($G17),"")</f>
        <v/>
      </c>
      <c r="R17" s="44" t="str">
        <f aca="false">IF(AND(F17="Payment",$H17=R$5),N($G17),"")</f>
        <v/>
      </c>
      <c r="S17" s="44" t="str">
        <f aca="false">IF(AND(F17="Payment",$H17=S$5),N($G17),"")</f>
        <v/>
      </c>
      <c r="T17" s="44" t="str">
        <f aca="false">IF(AND(F17="Payment",$H17=T$5),N($G17),"")</f>
        <v/>
      </c>
      <c r="U17" s="44" t="str">
        <f aca="false">IF(AND(F17="Payment",$H17=U$5),N($G17),"")</f>
        <v/>
      </c>
      <c r="V17" s="44" t="str">
        <f aca="false">IF(AND(F17="Payment",$H17=V$5),N($G17),"")</f>
        <v/>
      </c>
      <c r="W17" s="45" t="str">
        <f aca="false">IF(B17="","",IF(F17="","Pick type",IF(AND(F17="Payment",H17=""),"Pick head",IF(AND(F17="Payment",N(G17)&gt;Setup!$C$10),"Above limit",IF(N(K17)&lt;0,"Negative balance",IF(AND(F17="Payment",L17&lt;&gt;"Yes"),"No bill","OK"))))))</f>
        <v>OK</v>
      </c>
    </row>
    <row r="18" customFormat="false" ht="15" hidden="false" customHeight="false" outlineLevel="0" collapsed="false">
      <c r="A18" s="36" t="str">
        <f aca="false">IF(B18="","",ROW()-6)</f>
        <v/>
      </c>
      <c r="B18" s="84"/>
      <c r="C18" s="38" t="str">
        <f aca="false">IF(OR(B18="",F18&lt;&gt;"Payment"),"",Setup!$C$11&amp;TEXT(MONTH(Setup!$C$7),"00")&amp;"-"&amp;TEXT(COUNTIF($F$7:F18,"Payment"),"000"))</f>
        <v/>
      </c>
      <c r="D18" s="85"/>
      <c r="E18" s="85"/>
      <c r="F18" s="86"/>
      <c r="G18" s="87"/>
      <c r="H18" s="85"/>
      <c r="I18" s="42" t="n">
        <f aca="false">IF(F18="Receipt (cash in)",N(G18),0)</f>
        <v>0</v>
      </c>
      <c r="J18" s="42" t="n">
        <f aca="false">IF(F18="Payment",N(G18),0)</f>
        <v>0</v>
      </c>
      <c r="K18" s="43" t="str">
        <f aca="false">IF(B18="","",$I$6+SUM($I$7:I18)-SUM($J$7:J18))</f>
        <v/>
      </c>
      <c r="L18" s="86"/>
      <c r="M18" s="44" t="str">
        <f aca="false">IF(AND(F18="Payment",$H18=M$5),N($G18),"")</f>
        <v/>
      </c>
      <c r="N18" s="44" t="str">
        <f aca="false">IF(AND(F18="Payment",$H18=N$5),N($G18),"")</f>
        <v/>
      </c>
      <c r="O18" s="44" t="str">
        <f aca="false">IF(AND(F18="Payment",$H18=O$5),N($G18),"")</f>
        <v/>
      </c>
      <c r="P18" s="44" t="str">
        <f aca="false">IF(AND(F18="Payment",$H18=P$5),N($G18),"")</f>
        <v/>
      </c>
      <c r="Q18" s="44" t="str">
        <f aca="false">IF(AND(F18="Payment",$H18=Q$5),N($G18),"")</f>
        <v/>
      </c>
      <c r="R18" s="44" t="str">
        <f aca="false">IF(AND(F18="Payment",$H18=R$5),N($G18),"")</f>
        <v/>
      </c>
      <c r="S18" s="44" t="str">
        <f aca="false">IF(AND(F18="Payment",$H18=S$5),N($G18),"")</f>
        <v/>
      </c>
      <c r="T18" s="44" t="str">
        <f aca="false">IF(AND(F18="Payment",$H18=T$5),N($G18),"")</f>
        <v/>
      </c>
      <c r="U18" s="44" t="str">
        <f aca="false">IF(AND(F18="Payment",$H18=U$5),N($G18),"")</f>
        <v/>
      </c>
      <c r="V18" s="44" t="str">
        <f aca="false">IF(AND(F18="Payment",$H18=V$5),N($G18),"")</f>
        <v/>
      </c>
      <c r="W18" s="45" t="str">
        <f aca="false">IF(B18="","",IF(F18="","Pick type",IF(AND(F18="Payment",H18=""),"Pick head",IF(AND(F18="Payment",N(G18)&gt;Setup!$C$10),"Above limit",IF(N(K18)&lt;0,"Negative balance",IF(AND(F18="Payment",L18&lt;&gt;"Yes"),"No bill","OK"))))))</f>
        <v/>
      </c>
    </row>
    <row r="19" customFormat="false" ht="15" hidden="false" customHeight="false" outlineLevel="0" collapsed="false">
      <c r="A19" s="36" t="str">
        <f aca="false">IF(B19="","",ROW()-6)</f>
        <v/>
      </c>
      <c r="B19" s="84"/>
      <c r="C19" s="38" t="str">
        <f aca="false">IF(OR(B19="",F19&lt;&gt;"Payment"),"",Setup!$C$11&amp;TEXT(MONTH(Setup!$C$7),"00")&amp;"-"&amp;TEXT(COUNTIF($F$7:F19,"Payment"),"000"))</f>
        <v/>
      </c>
      <c r="D19" s="85"/>
      <c r="E19" s="85"/>
      <c r="F19" s="86"/>
      <c r="G19" s="87"/>
      <c r="H19" s="85"/>
      <c r="I19" s="42" t="n">
        <f aca="false">IF(F19="Receipt (cash in)",N(G19),0)</f>
        <v>0</v>
      </c>
      <c r="J19" s="42" t="n">
        <f aca="false">IF(F19="Payment",N(G19),0)</f>
        <v>0</v>
      </c>
      <c r="K19" s="43" t="str">
        <f aca="false">IF(B19="","",$I$6+SUM($I$7:I19)-SUM($J$7:J19))</f>
        <v/>
      </c>
      <c r="L19" s="86"/>
      <c r="M19" s="44" t="str">
        <f aca="false">IF(AND(F19="Payment",$H19=M$5),N($G19),"")</f>
        <v/>
      </c>
      <c r="N19" s="44" t="str">
        <f aca="false">IF(AND(F19="Payment",$H19=N$5),N($G19),"")</f>
        <v/>
      </c>
      <c r="O19" s="44" t="str">
        <f aca="false">IF(AND(F19="Payment",$H19=O$5),N($G19),"")</f>
        <v/>
      </c>
      <c r="P19" s="44" t="str">
        <f aca="false">IF(AND(F19="Payment",$H19=P$5),N($G19),"")</f>
        <v/>
      </c>
      <c r="Q19" s="44" t="str">
        <f aca="false">IF(AND(F19="Payment",$H19=Q$5),N($G19),"")</f>
        <v/>
      </c>
      <c r="R19" s="44" t="str">
        <f aca="false">IF(AND(F19="Payment",$H19=R$5),N($G19),"")</f>
        <v/>
      </c>
      <c r="S19" s="44" t="str">
        <f aca="false">IF(AND(F19="Payment",$H19=S$5),N($G19),"")</f>
        <v/>
      </c>
      <c r="T19" s="44" t="str">
        <f aca="false">IF(AND(F19="Payment",$H19=T$5),N($G19),"")</f>
        <v/>
      </c>
      <c r="U19" s="44" t="str">
        <f aca="false">IF(AND(F19="Payment",$H19=U$5),N($G19),"")</f>
        <v/>
      </c>
      <c r="V19" s="44" t="str">
        <f aca="false">IF(AND(F19="Payment",$H19=V$5),N($G19),"")</f>
        <v/>
      </c>
      <c r="W19" s="45" t="str">
        <f aca="false">IF(B19="","",IF(F19="","Pick type",IF(AND(F19="Payment",H19=""),"Pick head",IF(AND(F19="Payment",N(G19)&gt;Setup!$C$10),"Above limit",IF(N(K19)&lt;0,"Negative balance",IF(AND(F19="Payment",L19&lt;&gt;"Yes"),"No bill","OK"))))))</f>
        <v/>
      </c>
    </row>
    <row r="20" customFormat="false" ht="15" hidden="false" customHeight="false" outlineLevel="0" collapsed="false">
      <c r="A20" s="36" t="str">
        <f aca="false">IF(B20="","",ROW()-6)</f>
        <v/>
      </c>
      <c r="B20" s="84"/>
      <c r="C20" s="38" t="str">
        <f aca="false">IF(OR(B20="",F20&lt;&gt;"Payment"),"",Setup!$C$11&amp;TEXT(MONTH(Setup!$C$7),"00")&amp;"-"&amp;TEXT(COUNTIF($F$7:F20,"Payment"),"000"))</f>
        <v/>
      </c>
      <c r="D20" s="85"/>
      <c r="E20" s="85"/>
      <c r="F20" s="86"/>
      <c r="G20" s="87"/>
      <c r="H20" s="85"/>
      <c r="I20" s="42" t="n">
        <f aca="false">IF(F20="Receipt (cash in)",N(G20),0)</f>
        <v>0</v>
      </c>
      <c r="J20" s="42" t="n">
        <f aca="false">IF(F20="Payment",N(G20),0)</f>
        <v>0</v>
      </c>
      <c r="K20" s="43" t="str">
        <f aca="false">IF(B20="","",$I$6+SUM($I$7:I20)-SUM($J$7:J20))</f>
        <v/>
      </c>
      <c r="L20" s="86"/>
      <c r="M20" s="44" t="str">
        <f aca="false">IF(AND(F20="Payment",$H20=M$5),N($G20),"")</f>
        <v/>
      </c>
      <c r="N20" s="44" t="str">
        <f aca="false">IF(AND(F20="Payment",$H20=N$5),N($G20),"")</f>
        <v/>
      </c>
      <c r="O20" s="44" t="str">
        <f aca="false">IF(AND(F20="Payment",$H20=O$5),N($G20),"")</f>
        <v/>
      </c>
      <c r="P20" s="44" t="str">
        <f aca="false">IF(AND(F20="Payment",$H20=P$5),N($G20),"")</f>
        <v/>
      </c>
      <c r="Q20" s="44" t="str">
        <f aca="false">IF(AND(F20="Payment",$H20=Q$5),N($G20),"")</f>
        <v/>
      </c>
      <c r="R20" s="44" t="str">
        <f aca="false">IF(AND(F20="Payment",$H20=R$5),N($G20),"")</f>
        <v/>
      </c>
      <c r="S20" s="44" t="str">
        <f aca="false">IF(AND(F20="Payment",$H20=S$5),N($G20),"")</f>
        <v/>
      </c>
      <c r="T20" s="44" t="str">
        <f aca="false">IF(AND(F20="Payment",$H20=T$5),N($G20),"")</f>
        <v/>
      </c>
      <c r="U20" s="44" t="str">
        <f aca="false">IF(AND(F20="Payment",$H20=U$5),N($G20),"")</f>
        <v/>
      </c>
      <c r="V20" s="44" t="str">
        <f aca="false">IF(AND(F20="Payment",$H20=V$5),N($G20),"")</f>
        <v/>
      </c>
      <c r="W20" s="45" t="str">
        <f aca="false">IF(B20="","",IF(F20="","Pick type",IF(AND(F20="Payment",H20=""),"Pick head",IF(AND(F20="Payment",N(G20)&gt;Setup!$C$10),"Above limit",IF(N(K20)&lt;0,"Negative balance",IF(AND(F20="Payment",L20&lt;&gt;"Yes"),"No bill","OK"))))))</f>
        <v/>
      </c>
    </row>
    <row r="21" customFormat="false" ht="15" hidden="false" customHeight="false" outlineLevel="0" collapsed="false">
      <c r="A21" s="36" t="str">
        <f aca="false">IF(B21="","",ROW()-6)</f>
        <v/>
      </c>
      <c r="B21" s="84"/>
      <c r="C21" s="38" t="str">
        <f aca="false">IF(OR(B21="",F21&lt;&gt;"Payment"),"",Setup!$C$11&amp;TEXT(MONTH(Setup!$C$7),"00")&amp;"-"&amp;TEXT(COUNTIF($F$7:F21,"Payment"),"000"))</f>
        <v/>
      </c>
      <c r="D21" s="85"/>
      <c r="E21" s="85"/>
      <c r="F21" s="86"/>
      <c r="G21" s="87"/>
      <c r="H21" s="85"/>
      <c r="I21" s="42" t="n">
        <f aca="false">IF(F21="Receipt (cash in)",N(G21),0)</f>
        <v>0</v>
      </c>
      <c r="J21" s="42" t="n">
        <f aca="false">IF(F21="Payment",N(G21),0)</f>
        <v>0</v>
      </c>
      <c r="K21" s="43" t="str">
        <f aca="false">IF(B21="","",$I$6+SUM($I$7:I21)-SUM($J$7:J21))</f>
        <v/>
      </c>
      <c r="L21" s="86"/>
      <c r="M21" s="44" t="str">
        <f aca="false">IF(AND(F21="Payment",$H21=M$5),N($G21),"")</f>
        <v/>
      </c>
      <c r="N21" s="44" t="str">
        <f aca="false">IF(AND(F21="Payment",$H21=N$5),N($G21),"")</f>
        <v/>
      </c>
      <c r="O21" s="44" t="str">
        <f aca="false">IF(AND(F21="Payment",$H21=O$5),N($G21),"")</f>
        <v/>
      </c>
      <c r="P21" s="44" t="str">
        <f aca="false">IF(AND(F21="Payment",$H21=P$5),N($G21),"")</f>
        <v/>
      </c>
      <c r="Q21" s="44" t="str">
        <f aca="false">IF(AND(F21="Payment",$H21=Q$5),N($G21),"")</f>
        <v/>
      </c>
      <c r="R21" s="44" t="str">
        <f aca="false">IF(AND(F21="Payment",$H21=R$5),N($G21),"")</f>
        <v/>
      </c>
      <c r="S21" s="44" t="str">
        <f aca="false">IF(AND(F21="Payment",$H21=S$5),N($G21),"")</f>
        <v/>
      </c>
      <c r="T21" s="44" t="str">
        <f aca="false">IF(AND(F21="Payment",$H21=T$5),N($G21),"")</f>
        <v/>
      </c>
      <c r="U21" s="44" t="str">
        <f aca="false">IF(AND(F21="Payment",$H21=U$5),N($G21),"")</f>
        <v/>
      </c>
      <c r="V21" s="44" t="str">
        <f aca="false">IF(AND(F21="Payment",$H21=V$5),N($G21),"")</f>
        <v/>
      </c>
      <c r="W21" s="45" t="str">
        <f aca="false">IF(B21="","",IF(F21="","Pick type",IF(AND(F21="Payment",H21=""),"Pick head",IF(AND(F21="Payment",N(G21)&gt;Setup!$C$10),"Above limit",IF(N(K21)&lt;0,"Negative balance",IF(AND(F21="Payment",L21&lt;&gt;"Yes"),"No bill","OK"))))))</f>
        <v/>
      </c>
    </row>
    <row r="22" customFormat="false" ht="15" hidden="false" customHeight="false" outlineLevel="0" collapsed="false">
      <c r="A22" s="36" t="str">
        <f aca="false">IF(B22="","",ROW()-6)</f>
        <v/>
      </c>
      <c r="B22" s="84"/>
      <c r="C22" s="38" t="str">
        <f aca="false">IF(OR(B22="",F22&lt;&gt;"Payment"),"",Setup!$C$11&amp;TEXT(MONTH(Setup!$C$7),"00")&amp;"-"&amp;TEXT(COUNTIF($F$7:F22,"Payment"),"000"))</f>
        <v/>
      </c>
      <c r="D22" s="85"/>
      <c r="E22" s="85"/>
      <c r="F22" s="86"/>
      <c r="G22" s="87"/>
      <c r="H22" s="85"/>
      <c r="I22" s="42" t="n">
        <f aca="false">IF(F22="Receipt (cash in)",N(G22),0)</f>
        <v>0</v>
      </c>
      <c r="J22" s="42" t="n">
        <f aca="false">IF(F22="Payment",N(G22),0)</f>
        <v>0</v>
      </c>
      <c r="K22" s="43" t="str">
        <f aca="false">IF(B22="","",$I$6+SUM($I$7:I22)-SUM($J$7:J22))</f>
        <v/>
      </c>
      <c r="L22" s="86"/>
      <c r="M22" s="44" t="str">
        <f aca="false">IF(AND(F22="Payment",$H22=M$5),N($G22),"")</f>
        <v/>
      </c>
      <c r="N22" s="44" t="str">
        <f aca="false">IF(AND(F22="Payment",$H22=N$5),N($G22),"")</f>
        <v/>
      </c>
      <c r="O22" s="44" t="str">
        <f aca="false">IF(AND(F22="Payment",$H22=O$5),N($G22),"")</f>
        <v/>
      </c>
      <c r="P22" s="44" t="str">
        <f aca="false">IF(AND(F22="Payment",$H22=P$5),N($G22),"")</f>
        <v/>
      </c>
      <c r="Q22" s="44" t="str">
        <f aca="false">IF(AND(F22="Payment",$H22=Q$5),N($G22),"")</f>
        <v/>
      </c>
      <c r="R22" s="44" t="str">
        <f aca="false">IF(AND(F22="Payment",$H22=R$5),N($G22),"")</f>
        <v/>
      </c>
      <c r="S22" s="44" t="str">
        <f aca="false">IF(AND(F22="Payment",$H22=S$5),N($G22),"")</f>
        <v/>
      </c>
      <c r="T22" s="44" t="str">
        <f aca="false">IF(AND(F22="Payment",$H22=T$5),N($G22),"")</f>
        <v/>
      </c>
      <c r="U22" s="44" t="str">
        <f aca="false">IF(AND(F22="Payment",$H22=U$5),N($G22),"")</f>
        <v/>
      </c>
      <c r="V22" s="44" t="str">
        <f aca="false">IF(AND(F22="Payment",$H22=V$5),N($G22),"")</f>
        <v/>
      </c>
      <c r="W22" s="45" t="str">
        <f aca="false">IF(B22="","",IF(F22="","Pick type",IF(AND(F22="Payment",H22=""),"Pick head",IF(AND(F22="Payment",N(G22)&gt;Setup!$C$10),"Above limit",IF(N(K22)&lt;0,"Negative balance",IF(AND(F22="Payment",L22&lt;&gt;"Yes"),"No bill","OK"))))))</f>
        <v/>
      </c>
    </row>
    <row r="23" customFormat="false" ht="15" hidden="false" customHeight="false" outlineLevel="0" collapsed="false">
      <c r="A23" s="36" t="str">
        <f aca="false">IF(B23="","",ROW()-6)</f>
        <v/>
      </c>
      <c r="B23" s="84"/>
      <c r="C23" s="38" t="str">
        <f aca="false">IF(OR(B23="",F23&lt;&gt;"Payment"),"",Setup!$C$11&amp;TEXT(MONTH(Setup!$C$7),"00")&amp;"-"&amp;TEXT(COUNTIF($F$7:F23,"Payment"),"000"))</f>
        <v/>
      </c>
      <c r="D23" s="85"/>
      <c r="E23" s="85"/>
      <c r="F23" s="86"/>
      <c r="G23" s="87"/>
      <c r="H23" s="85"/>
      <c r="I23" s="42" t="n">
        <f aca="false">IF(F23="Receipt (cash in)",N(G23),0)</f>
        <v>0</v>
      </c>
      <c r="J23" s="42" t="n">
        <f aca="false">IF(F23="Payment",N(G23),0)</f>
        <v>0</v>
      </c>
      <c r="K23" s="43" t="str">
        <f aca="false">IF(B23="","",$I$6+SUM($I$7:I23)-SUM($J$7:J23))</f>
        <v/>
      </c>
      <c r="L23" s="86"/>
      <c r="M23" s="44" t="str">
        <f aca="false">IF(AND(F23="Payment",$H23=M$5),N($G23),"")</f>
        <v/>
      </c>
      <c r="N23" s="44" t="str">
        <f aca="false">IF(AND(F23="Payment",$H23=N$5),N($G23),"")</f>
        <v/>
      </c>
      <c r="O23" s="44" t="str">
        <f aca="false">IF(AND(F23="Payment",$H23=O$5),N($G23),"")</f>
        <v/>
      </c>
      <c r="P23" s="44" t="str">
        <f aca="false">IF(AND(F23="Payment",$H23=P$5),N($G23),"")</f>
        <v/>
      </c>
      <c r="Q23" s="44" t="str">
        <f aca="false">IF(AND(F23="Payment",$H23=Q$5),N($G23),"")</f>
        <v/>
      </c>
      <c r="R23" s="44" t="str">
        <f aca="false">IF(AND(F23="Payment",$H23=R$5),N($G23),"")</f>
        <v/>
      </c>
      <c r="S23" s="44" t="str">
        <f aca="false">IF(AND(F23="Payment",$H23=S$5),N($G23),"")</f>
        <v/>
      </c>
      <c r="T23" s="44" t="str">
        <f aca="false">IF(AND(F23="Payment",$H23=T$5),N($G23),"")</f>
        <v/>
      </c>
      <c r="U23" s="44" t="str">
        <f aca="false">IF(AND(F23="Payment",$H23=U$5),N($G23),"")</f>
        <v/>
      </c>
      <c r="V23" s="44" t="str">
        <f aca="false">IF(AND(F23="Payment",$H23=V$5),N($G23),"")</f>
        <v/>
      </c>
      <c r="W23" s="45" t="str">
        <f aca="false">IF(B23="","",IF(F23="","Pick type",IF(AND(F23="Payment",H23=""),"Pick head",IF(AND(F23="Payment",N(G23)&gt;Setup!$C$10),"Above limit",IF(N(K23)&lt;0,"Negative balance",IF(AND(F23="Payment",L23&lt;&gt;"Yes"),"No bill","OK"))))))</f>
        <v/>
      </c>
    </row>
    <row r="24" customFormat="false" ht="15" hidden="false" customHeight="false" outlineLevel="0" collapsed="false">
      <c r="A24" s="36" t="str">
        <f aca="false">IF(B24="","",ROW()-6)</f>
        <v/>
      </c>
      <c r="B24" s="84"/>
      <c r="C24" s="38" t="str">
        <f aca="false">IF(OR(B24="",F24&lt;&gt;"Payment"),"",Setup!$C$11&amp;TEXT(MONTH(Setup!$C$7),"00")&amp;"-"&amp;TEXT(COUNTIF($F$7:F24,"Payment"),"000"))</f>
        <v/>
      </c>
      <c r="D24" s="85"/>
      <c r="E24" s="85"/>
      <c r="F24" s="86"/>
      <c r="G24" s="87"/>
      <c r="H24" s="85"/>
      <c r="I24" s="42" t="n">
        <f aca="false">IF(F24="Receipt (cash in)",N(G24),0)</f>
        <v>0</v>
      </c>
      <c r="J24" s="42" t="n">
        <f aca="false">IF(F24="Payment",N(G24),0)</f>
        <v>0</v>
      </c>
      <c r="K24" s="43" t="str">
        <f aca="false">IF(B24="","",$I$6+SUM($I$7:I24)-SUM($J$7:J24))</f>
        <v/>
      </c>
      <c r="L24" s="86"/>
      <c r="M24" s="44" t="str">
        <f aca="false">IF(AND(F24="Payment",$H24=M$5),N($G24),"")</f>
        <v/>
      </c>
      <c r="N24" s="44" t="str">
        <f aca="false">IF(AND(F24="Payment",$H24=N$5),N($G24),"")</f>
        <v/>
      </c>
      <c r="O24" s="44" t="str">
        <f aca="false">IF(AND(F24="Payment",$H24=O$5),N($G24),"")</f>
        <v/>
      </c>
      <c r="P24" s="44" t="str">
        <f aca="false">IF(AND(F24="Payment",$H24=P$5),N($G24),"")</f>
        <v/>
      </c>
      <c r="Q24" s="44" t="str">
        <f aca="false">IF(AND(F24="Payment",$H24=Q$5),N($G24),"")</f>
        <v/>
      </c>
      <c r="R24" s="44" t="str">
        <f aca="false">IF(AND(F24="Payment",$H24=R$5),N($G24),"")</f>
        <v/>
      </c>
      <c r="S24" s="44" t="str">
        <f aca="false">IF(AND(F24="Payment",$H24=S$5),N($G24),"")</f>
        <v/>
      </c>
      <c r="T24" s="44" t="str">
        <f aca="false">IF(AND(F24="Payment",$H24=T$5),N($G24),"")</f>
        <v/>
      </c>
      <c r="U24" s="44" t="str">
        <f aca="false">IF(AND(F24="Payment",$H24=U$5),N($G24),"")</f>
        <v/>
      </c>
      <c r="V24" s="44" t="str">
        <f aca="false">IF(AND(F24="Payment",$H24=V$5),N($G24),"")</f>
        <v/>
      </c>
      <c r="W24" s="45" t="str">
        <f aca="false">IF(B24="","",IF(F24="","Pick type",IF(AND(F24="Payment",H24=""),"Pick head",IF(AND(F24="Payment",N(G24)&gt;Setup!$C$10),"Above limit",IF(N(K24)&lt;0,"Negative balance",IF(AND(F24="Payment",L24&lt;&gt;"Yes"),"No bill","OK"))))))</f>
        <v/>
      </c>
    </row>
    <row r="25" customFormat="false" ht="15" hidden="false" customHeight="false" outlineLevel="0" collapsed="false">
      <c r="A25" s="36" t="str">
        <f aca="false">IF(B25="","",ROW()-6)</f>
        <v/>
      </c>
      <c r="B25" s="84"/>
      <c r="C25" s="38" t="str">
        <f aca="false">IF(OR(B25="",F25&lt;&gt;"Payment"),"",Setup!$C$11&amp;TEXT(MONTH(Setup!$C$7),"00")&amp;"-"&amp;TEXT(COUNTIF($F$7:F25,"Payment"),"000"))</f>
        <v/>
      </c>
      <c r="D25" s="85"/>
      <c r="E25" s="85"/>
      <c r="F25" s="86"/>
      <c r="G25" s="87"/>
      <c r="H25" s="85"/>
      <c r="I25" s="42" t="n">
        <f aca="false">IF(F25="Receipt (cash in)",N(G25),0)</f>
        <v>0</v>
      </c>
      <c r="J25" s="42" t="n">
        <f aca="false">IF(F25="Payment",N(G25),0)</f>
        <v>0</v>
      </c>
      <c r="K25" s="43" t="str">
        <f aca="false">IF(B25="","",$I$6+SUM($I$7:I25)-SUM($J$7:J25))</f>
        <v/>
      </c>
      <c r="L25" s="86"/>
      <c r="M25" s="44" t="str">
        <f aca="false">IF(AND(F25="Payment",$H25=M$5),N($G25),"")</f>
        <v/>
      </c>
      <c r="N25" s="44" t="str">
        <f aca="false">IF(AND(F25="Payment",$H25=N$5),N($G25),"")</f>
        <v/>
      </c>
      <c r="O25" s="44" t="str">
        <f aca="false">IF(AND(F25="Payment",$H25=O$5),N($G25),"")</f>
        <v/>
      </c>
      <c r="P25" s="44" t="str">
        <f aca="false">IF(AND(F25="Payment",$H25=P$5),N($G25),"")</f>
        <v/>
      </c>
      <c r="Q25" s="44" t="str">
        <f aca="false">IF(AND(F25="Payment",$H25=Q$5),N($G25),"")</f>
        <v/>
      </c>
      <c r="R25" s="44" t="str">
        <f aca="false">IF(AND(F25="Payment",$H25=R$5),N($G25),"")</f>
        <v/>
      </c>
      <c r="S25" s="44" t="str">
        <f aca="false">IF(AND(F25="Payment",$H25=S$5),N($G25),"")</f>
        <v/>
      </c>
      <c r="T25" s="44" t="str">
        <f aca="false">IF(AND(F25="Payment",$H25=T$5),N($G25),"")</f>
        <v/>
      </c>
      <c r="U25" s="44" t="str">
        <f aca="false">IF(AND(F25="Payment",$H25=U$5),N($G25),"")</f>
        <v/>
      </c>
      <c r="V25" s="44" t="str">
        <f aca="false">IF(AND(F25="Payment",$H25=V$5),N($G25),"")</f>
        <v/>
      </c>
      <c r="W25" s="45" t="str">
        <f aca="false">IF(B25="","",IF(F25="","Pick type",IF(AND(F25="Payment",H25=""),"Pick head",IF(AND(F25="Payment",N(G25)&gt;Setup!$C$10),"Above limit",IF(N(K25)&lt;0,"Negative balance",IF(AND(F25="Payment",L25&lt;&gt;"Yes"),"No bill","OK"))))))</f>
        <v/>
      </c>
    </row>
    <row r="26" customFormat="false" ht="15" hidden="false" customHeight="false" outlineLevel="0" collapsed="false">
      <c r="A26" s="36" t="str">
        <f aca="false">IF(B26="","",ROW()-6)</f>
        <v/>
      </c>
      <c r="B26" s="84"/>
      <c r="C26" s="38" t="str">
        <f aca="false">IF(OR(B26="",F26&lt;&gt;"Payment"),"",Setup!$C$11&amp;TEXT(MONTH(Setup!$C$7),"00")&amp;"-"&amp;TEXT(COUNTIF($F$7:F26,"Payment"),"000"))</f>
        <v/>
      </c>
      <c r="D26" s="85"/>
      <c r="E26" s="85"/>
      <c r="F26" s="86"/>
      <c r="G26" s="87"/>
      <c r="H26" s="85"/>
      <c r="I26" s="42" t="n">
        <f aca="false">IF(F26="Receipt (cash in)",N(G26),0)</f>
        <v>0</v>
      </c>
      <c r="J26" s="42" t="n">
        <f aca="false">IF(F26="Payment",N(G26),0)</f>
        <v>0</v>
      </c>
      <c r="K26" s="43" t="str">
        <f aca="false">IF(B26="","",$I$6+SUM($I$7:I26)-SUM($J$7:J26))</f>
        <v/>
      </c>
      <c r="L26" s="86"/>
      <c r="M26" s="44" t="str">
        <f aca="false">IF(AND(F26="Payment",$H26=M$5),N($G26),"")</f>
        <v/>
      </c>
      <c r="N26" s="44" t="str">
        <f aca="false">IF(AND(F26="Payment",$H26=N$5),N($G26),"")</f>
        <v/>
      </c>
      <c r="O26" s="44" t="str">
        <f aca="false">IF(AND(F26="Payment",$H26=O$5),N($G26),"")</f>
        <v/>
      </c>
      <c r="P26" s="44" t="str">
        <f aca="false">IF(AND(F26="Payment",$H26=P$5),N($G26),"")</f>
        <v/>
      </c>
      <c r="Q26" s="44" t="str">
        <f aca="false">IF(AND(F26="Payment",$H26=Q$5),N($G26),"")</f>
        <v/>
      </c>
      <c r="R26" s="44" t="str">
        <f aca="false">IF(AND(F26="Payment",$H26=R$5),N($G26),"")</f>
        <v/>
      </c>
      <c r="S26" s="44" t="str">
        <f aca="false">IF(AND(F26="Payment",$H26=S$5),N($G26),"")</f>
        <v/>
      </c>
      <c r="T26" s="44" t="str">
        <f aca="false">IF(AND(F26="Payment",$H26=T$5),N($G26),"")</f>
        <v/>
      </c>
      <c r="U26" s="44" t="str">
        <f aca="false">IF(AND(F26="Payment",$H26=U$5),N($G26),"")</f>
        <v/>
      </c>
      <c r="V26" s="44" t="str">
        <f aca="false">IF(AND(F26="Payment",$H26=V$5),N($G26),"")</f>
        <v/>
      </c>
      <c r="W26" s="45" t="str">
        <f aca="false">IF(B26="","",IF(F26="","Pick type",IF(AND(F26="Payment",H26=""),"Pick head",IF(AND(F26="Payment",N(G26)&gt;Setup!$C$10),"Above limit",IF(N(K26)&lt;0,"Negative balance",IF(AND(F26="Payment",L26&lt;&gt;"Yes"),"No bill","OK"))))))</f>
        <v/>
      </c>
    </row>
    <row r="27" customFormat="false" ht="15" hidden="false" customHeight="false" outlineLevel="0" collapsed="false">
      <c r="A27" s="36" t="str">
        <f aca="false">IF(B27="","",ROW()-6)</f>
        <v/>
      </c>
      <c r="B27" s="84"/>
      <c r="C27" s="38" t="str">
        <f aca="false">IF(OR(B27="",F27&lt;&gt;"Payment"),"",Setup!$C$11&amp;TEXT(MONTH(Setup!$C$7),"00")&amp;"-"&amp;TEXT(COUNTIF($F$7:F27,"Payment"),"000"))</f>
        <v/>
      </c>
      <c r="D27" s="85"/>
      <c r="E27" s="85"/>
      <c r="F27" s="86"/>
      <c r="G27" s="87"/>
      <c r="H27" s="85"/>
      <c r="I27" s="42" t="n">
        <f aca="false">IF(F27="Receipt (cash in)",N(G27),0)</f>
        <v>0</v>
      </c>
      <c r="J27" s="42" t="n">
        <f aca="false">IF(F27="Payment",N(G27),0)</f>
        <v>0</v>
      </c>
      <c r="K27" s="43" t="str">
        <f aca="false">IF(B27="","",$I$6+SUM($I$7:I27)-SUM($J$7:J27))</f>
        <v/>
      </c>
      <c r="L27" s="86"/>
      <c r="M27" s="44" t="str">
        <f aca="false">IF(AND(F27="Payment",$H27=M$5),N($G27),"")</f>
        <v/>
      </c>
      <c r="N27" s="44" t="str">
        <f aca="false">IF(AND(F27="Payment",$H27=N$5),N($G27),"")</f>
        <v/>
      </c>
      <c r="O27" s="44" t="str">
        <f aca="false">IF(AND(F27="Payment",$H27=O$5),N($G27),"")</f>
        <v/>
      </c>
      <c r="P27" s="44" t="str">
        <f aca="false">IF(AND(F27="Payment",$H27=P$5),N($G27),"")</f>
        <v/>
      </c>
      <c r="Q27" s="44" t="str">
        <f aca="false">IF(AND(F27="Payment",$H27=Q$5),N($G27),"")</f>
        <v/>
      </c>
      <c r="R27" s="44" t="str">
        <f aca="false">IF(AND(F27="Payment",$H27=R$5),N($G27),"")</f>
        <v/>
      </c>
      <c r="S27" s="44" t="str">
        <f aca="false">IF(AND(F27="Payment",$H27=S$5),N($G27),"")</f>
        <v/>
      </c>
      <c r="T27" s="44" t="str">
        <f aca="false">IF(AND(F27="Payment",$H27=T$5),N($G27),"")</f>
        <v/>
      </c>
      <c r="U27" s="44" t="str">
        <f aca="false">IF(AND(F27="Payment",$H27=U$5),N($G27),"")</f>
        <v/>
      </c>
      <c r="V27" s="44" t="str">
        <f aca="false">IF(AND(F27="Payment",$H27=V$5),N($G27),"")</f>
        <v/>
      </c>
      <c r="W27" s="45" t="str">
        <f aca="false">IF(B27="","",IF(F27="","Pick type",IF(AND(F27="Payment",H27=""),"Pick head",IF(AND(F27="Payment",N(G27)&gt;Setup!$C$10),"Above limit",IF(N(K27)&lt;0,"Negative balance",IF(AND(F27="Payment",L27&lt;&gt;"Yes"),"No bill","OK"))))))</f>
        <v/>
      </c>
    </row>
    <row r="28" customFormat="false" ht="15" hidden="false" customHeight="false" outlineLevel="0" collapsed="false">
      <c r="A28" s="36" t="str">
        <f aca="false">IF(B28="","",ROW()-6)</f>
        <v/>
      </c>
      <c r="B28" s="84"/>
      <c r="C28" s="38" t="str">
        <f aca="false">IF(OR(B28="",F28&lt;&gt;"Payment"),"",Setup!$C$11&amp;TEXT(MONTH(Setup!$C$7),"00")&amp;"-"&amp;TEXT(COUNTIF($F$7:F28,"Payment"),"000"))</f>
        <v/>
      </c>
      <c r="D28" s="85"/>
      <c r="E28" s="85"/>
      <c r="F28" s="86"/>
      <c r="G28" s="87"/>
      <c r="H28" s="85"/>
      <c r="I28" s="42" t="n">
        <f aca="false">IF(F28="Receipt (cash in)",N(G28),0)</f>
        <v>0</v>
      </c>
      <c r="J28" s="42" t="n">
        <f aca="false">IF(F28="Payment",N(G28),0)</f>
        <v>0</v>
      </c>
      <c r="K28" s="43" t="str">
        <f aca="false">IF(B28="","",$I$6+SUM($I$7:I28)-SUM($J$7:J28))</f>
        <v/>
      </c>
      <c r="L28" s="86"/>
      <c r="M28" s="44" t="str">
        <f aca="false">IF(AND(F28="Payment",$H28=M$5),N($G28),"")</f>
        <v/>
      </c>
      <c r="N28" s="44" t="str">
        <f aca="false">IF(AND(F28="Payment",$H28=N$5),N($G28),"")</f>
        <v/>
      </c>
      <c r="O28" s="44" t="str">
        <f aca="false">IF(AND(F28="Payment",$H28=O$5),N($G28),"")</f>
        <v/>
      </c>
      <c r="P28" s="44" t="str">
        <f aca="false">IF(AND(F28="Payment",$H28=P$5),N($G28),"")</f>
        <v/>
      </c>
      <c r="Q28" s="44" t="str">
        <f aca="false">IF(AND(F28="Payment",$H28=Q$5),N($G28),"")</f>
        <v/>
      </c>
      <c r="R28" s="44" t="str">
        <f aca="false">IF(AND(F28="Payment",$H28=R$5),N($G28),"")</f>
        <v/>
      </c>
      <c r="S28" s="44" t="str">
        <f aca="false">IF(AND(F28="Payment",$H28=S$5),N($G28),"")</f>
        <v/>
      </c>
      <c r="T28" s="44" t="str">
        <f aca="false">IF(AND(F28="Payment",$H28=T$5),N($G28),"")</f>
        <v/>
      </c>
      <c r="U28" s="44" t="str">
        <f aca="false">IF(AND(F28="Payment",$H28=U$5),N($G28),"")</f>
        <v/>
      </c>
      <c r="V28" s="44" t="str">
        <f aca="false">IF(AND(F28="Payment",$H28=V$5),N($G28),"")</f>
        <v/>
      </c>
      <c r="W28" s="45" t="str">
        <f aca="false">IF(B28="","",IF(F28="","Pick type",IF(AND(F28="Payment",H28=""),"Pick head",IF(AND(F28="Payment",N(G28)&gt;Setup!$C$10),"Above limit",IF(N(K28)&lt;0,"Negative balance",IF(AND(F28="Payment",L28&lt;&gt;"Yes"),"No bill","OK"))))))</f>
        <v/>
      </c>
    </row>
    <row r="29" customFormat="false" ht="15" hidden="false" customHeight="false" outlineLevel="0" collapsed="false">
      <c r="A29" s="36" t="str">
        <f aca="false">IF(B29="","",ROW()-6)</f>
        <v/>
      </c>
      <c r="B29" s="84"/>
      <c r="C29" s="38" t="str">
        <f aca="false">IF(OR(B29="",F29&lt;&gt;"Payment"),"",Setup!$C$11&amp;TEXT(MONTH(Setup!$C$7),"00")&amp;"-"&amp;TEXT(COUNTIF($F$7:F29,"Payment"),"000"))</f>
        <v/>
      </c>
      <c r="D29" s="85"/>
      <c r="E29" s="85"/>
      <c r="F29" s="86"/>
      <c r="G29" s="87"/>
      <c r="H29" s="85"/>
      <c r="I29" s="42" t="n">
        <f aca="false">IF(F29="Receipt (cash in)",N(G29),0)</f>
        <v>0</v>
      </c>
      <c r="J29" s="42" t="n">
        <f aca="false">IF(F29="Payment",N(G29),0)</f>
        <v>0</v>
      </c>
      <c r="K29" s="43" t="str">
        <f aca="false">IF(B29="","",$I$6+SUM($I$7:I29)-SUM($J$7:J29))</f>
        <v/>
      </c>
      <c r="L29" s="86"/>
      <c r="M29" s="44" t="str">
        <f aca="false">IF(AND(F29="Payment",$H29=M$5),N($G29),"")</f>
        <v/>
      </c>
      <c r="N29" s="44" t="str">
        <f aca="false">IF(AND(F29="Payment",$H29=N$5),N($G29),"")</f>
        <v/>
      </c>
      <c r="O29" s="44" t="str">
        <f aca="false">IF(AND(F29="Payment",$H29=O$5),N($G29),"")</f>
        <v/>
      </c>
      <c r="P29" s="44" t="str">
        <f aca="false">IF(AND(F29="Payment",$H29=P$5),N($G29),"")</f>
        <v/>
      </c>
      <c r="Q29" s="44" t="str">
        <f aca="false">IF(AND(F29="Payment",$H29=Q$5),N($G29),"")</f>
        <v/>
      </c>
      <c r="R29" s="44" t="str">
        <f aca="false">IF(AND(F29="Payment",$H29=R$5),N($G29),"")</f>
        <v/>
      </c>
      <c r="S29" s="44" t="str">
        <f aca="false">IF(AND(F29="Payment",$H29=S$5),N($G29),"")</f>
        <v/>
      </c>
      <c r="T29" s="44" t="str">
        <f aca="false">IF(AND(F29="Payment",$H29=T$5),N($G29),"")</f>
        <v/>
      </c>
      <c r="U29" s="44" t="str">
        <f aca="false">IF(AND(F29="Payment",$H29=U$5),N($G29),"")</f>
        <v/>
      </c>
      <c r="V29" s="44" t="str">
        <f aca="false">IF(AND(F29="Payment",$H29=V$5),N($G29),"")</f>
        <v/>
      </c>
      <c r="W29" s="45" t="str">
        <f aca="false">IF(B29="","",IF(F29="","Pick type",IF(AND(F29="Payment",H29=""),"Pick head",IF(AND(F29="Payment",N(G29)&gt;Setup!$C$10),"Above limit",IF(N(K29)&lt;0,"Negative balance",IF(AND(F29="Payment",L29&lt;&gt;"Yes"),"No bill","OK"))))))</f>
        <v/>
      </c>
    </row>
    <row r="30" customFormat="false" ht="15" hidden="false" customHeight="false" outlineLevel="0" collapsed="false">
      <c r="A30" s="36" t="str">
        <f aca="false">IF(B30="","",ROW()-6)</f>
        <v/>
      </c>
      <c r="B30" s="84"/>
      <c r="C30" s="38" t="str">
        <f aca="false">IF(OR(B30="",F30&lt;&gt;"Payment"),"",Setup!$C$11&amp;TEXT(MONTH(Setup!$C$7),"00")&amp;"-"&amp;TEXT(COUNTIF($F$7:F30,"Payment"),"000"))</f>
        <v/>
      </c>
      <c r="D30" s="85"/>
      <c r="E30" s="85"/>
      <c r="F30" s="86"/>
      <c r="G30" s="87"/>
      <c r="H30" s="85"/>
      <c r="I30" s="42" t="n">
        <f aca="false">IF(F30="Receipt (cash in)",N(G30),0)</f>
        <v>0</v>
      </c>
      <c r="J30" s="42" t="n">
        <f aca="false">IF(F30="Payment",N(G30),0)</f>
        <v>0</v>
      </c>
      <c r="K30" s="43" t="str">
        <f aca="false">IF(B30="","",$I$6+SUM($I$7:I30)-SUM($J$7:J30))</f>
        <v/>
      </c>
      <c r="L30" s="86"/>
      <c r="M30" s="44" t="str">
        <f aca="false">IF(AND(F30="Payment",$H30=M$5),N($G30),"")</f>
        <v/>
      </c>
      <c r="N30" s="44" t="str">
        <f aca="false">IF(AND(F30="Payment",$H30=N$5),N($G30),"")</f>
        <v/>
      </c>
      <c r="O30" s="44" t="str">
        <f aca="false">IF(AND(F30="Payment",$H30=O$5),N($G30),"")</f>
        <v/>
      </c>
      <c r="P30" s="44" t="str">
        <f aca="false">IF(AND(F30="Payment",$H30=P$5),N($G30),"")</f>
        <v/>
      </c>
      <c r="Q30" s="44" t="str">
        <f aca="false">IF(AND(F30="Payment",$H30=Q$5),N($G30),"")</f>
        <v/>
      </c>
      <c r="R30" s="44" t="str">
        <f aca="false">IF(AND(F30="Payment",$H30=R$5),N($G30),"")</f>
        <v/>
      </c>
      <c r="S30" s="44" t="str">
        <f aca="false">IF(AND(F30="Payment",$H30=S$5),N($G30),"")</f>
        <v/>
      </c>
      <c r="T30" s="44" t="str">
        <f aca="false">IF(AND(F30="Payment",$H30=T$5),N($G30),"")</f>
        <v/>
      </c>
      <c r="U30" s="44" t="str">
        <f aca="false">IF(AND(F30="Payment",$H30=U$5),N($G30),"")</f>
        <v/>
      </c>
      <c r="V30" s="44" t="str">
        <f aca="false">IF(AND(F30="Payment",$H30=V$5),N($G30),"")</f>
        <v/>
      </c>
      <c r="W30" s="45" t="str">
        <f aca="false">IF(B30="","",IF(F30="","Pick type",IF(AND(F30="Payment",H30=""),"Pick head",IF(AND(F30="Payment",N(G30)&gt;Setup!$C$10),"Above limit",IF(N(K30)&lt;0,"Negative balance",IF(AND(F30="Payment",L30&lt;&gt;"Yes"),"No bill","OK"))))))</f>
        <v/>
      </c>
    </row>
    <row r="31" customFormat="false" ht="15" hidden="false" customHeight="false" outlineLevel="0" collapsed="false">
      <c r="A31" s="36" t="str">
        <f aca="false">IF(B31="","",ROW()-6)</f>
        <v/>
      </c>
      <c r="B31" s="84"/>
      <c r="C31" s="38" t="str">
        <f aca="false">IF(OR(B31="",F31&lt;&gt;"Payment"),"",Setup!$C$11&amp;TEXT(MONTH(Setup!$C$7),"00")&amp;"-"&amp;TEXT(COUNTIF($F$7:F31,"Payment"),"000"))</f>
        <v/>
      </c>
      <c r="D31" s="85"/>
      <c r="E31" s="85"/>
      <c r="F31" s="86"/>
      <c r="G31" s="87"/>
      <c r="H31" s="85"/>
      <c r="I31" s="42" t="n">
        <f aca="false">IF(F31="Receipt (cash in)",N(G31),0)</f>
        <v>0</v>
      </c>
      <c r="J31" s="42" t="n">
        <f aca="false">IF(F31="Payment",N(G31),0)</f>
        <v>0</v>
      </c>
      <c r="K31" s="43" t="str">
        <f aca="false">IF(B31="","",$I$6+SUM($I$7:I31)-SUM($J$7:J31))</f>
        <v/>
      </c>
      <c r="L31" s="86"/>
      <c r="M31" s="44" t="str">
        <f aca="false">IF(AND(F31="Payment",$H31=M$5),N($G31),"")</f>
        <v/>
      </c>
      <c r="N31" s="44" t="str">
        <f aca="false">IF(AND(F31="Payment",$H31=N$5),N($G31),"")</f>
        <v/>
      </c>
      <c r="O31" s="44" t="str">
        <f aca="false">IF(AND(F31="Payment",$H31=O$5),N($G31),"")</f>
        <v/>
      </c>
      <c r="P31" s="44" t="str">
        <f aca="false">IF(AND(F31="Payment",$H31=P$5),N($G31),"")</f>
        <v/>
      </c>
      <c r="Q31" s="44" t="str">
        <f aca="false">IF(AND(F31="Payment",$H31=Q$5),N($G31),"")</f>
        <v/>
      </c>
      <c r="R31" s="44" t="str">
        <f aca="false">IF(AND(F31="Payment",$H31=R$5),N($G31),"")</f>
        <v/>
      </c>
      <c r="S31" s="44" t="str">
        <f aca="false">IF(AND(F31="Payment",$H31=S$5),N($G31),"")</f>
        <v/>
      </c>
      <c r="T31" s="44" t="str">
        <f aca="false">IF(AND(F31="Payment",$H31=T$5),N($G31),"")</f>
        <v/>
      </c>
      <c r="U31" s="44" t="str">
        <f aca="false">IF(AND(F31="Payment",$H31=U$5),N($G31),"")</f>
        <v/>
      </c>
      <c r="V31" s="44" t="str">
        <f aca="false">IF(AND(F31="Payment",$H31=V$5),N($G31),"")</f>
        <v/>
      </c>
      <c r="W31" s="45" t="str">
        <f aca="false">IF(B31="","",IF(F31="","Pick type",IF(AND(F31="Payment",H31=""),"Pick head",IF(AND(F31="Payment",N(G31)&gt;Setup!$C$10),"Above limit",IF(N(K31)&lt;0,"Negative balance",IF(AND(F31="Payment",L31&lt;&gt;"Yes"),"No bill","OK"))))))</f>
        <v/>
      </c>
    </row>
    <row r="32" customFormat="false" ht="15" hidden="false" customHeight="false" outlineLevel="0" collapsed="false">
      <c r="A32" s="36" t="str">
        <f aca="false">IF(B32="","",ROW()-6)</f>
        <v/>
      </c>
      <c r="B32" s="84"/>
      <c r="C32" s="38" t="str">
        <f aca="false">IF(OR(B32="",F32&lt;&gt;"Payment"),"",Setup!$C$11&amp;TEXT(MONTH(Setup!$C$7),"00")&amp;"-"&amp;TEXT(COUNTIF($F$7:F32,"Payment"),"000"))</f>
        <v/>
      </c>
      <c r="D32" s="85"/>
      <c r="E32" s="85"/>
      <c r="F32" s="86"/>
      <c r="G32" s="87"/>
      <c r="H32" s="85"/>
      <c r="I32" s="42" t="n">
        <f aca="false">IF(F32="Receipt (cash in)",N(G32),0)</f>
        <v>0</v>
      </c>
      <c r="J32" s="42" t="n">
        <f aca="false">IF(F32="Payment",N(G32),0)</f>
        <v>0</v>
      </c>
      <c r="K32" s="43" t="str">
        <f aca="false">IF(B32="","",$I$6+SUM($I$7:I32)-SUM($J$7:J32))</f>
        <v/>
      </c>
      <c r="L32" s="86"/>
      <c r="M32" s="44" t="str">
        <f aca="false">IF(AND(F32="Payment",$H32=M$5),N($G32),"")</f>
        <v/>
      </c>
      <c r="N32" s="44" t="str">
        <f aca="false">IF(AND(F32="Payment",$H32=N$5),N($G32),"")</f>
        <v/>
      </c>
      <c r="O32" s="44" t="str">
        <f aca="false">IF(AND(F32="Payment",$H32=O$5),N($G32),"")</f>
        <v/>
      </c>
      <c r="P32" s="44" t="str">
        <f aca="false">IF(AND(F32="Payment",$H32=P$5),N($G32),"")</f>
        <v/>
      </c>
      <c r="Q32" s="44" t="str">
        <f aca="false">IF(AND(F32="Payment",$H32=Q$5),N($G32),"")</f>
        <v/>
      </c>
      <c r="R32" s="44" t="str">
        <f aca="false">IF(AND(F32="Payment",$H32=R$5),N($G32),"")</f>
        <v/>
      </c>
      <c r="S32" s="44" t="str">
        <f aca="false">IF(AND(F32="Payment",$H32=S$5),N($G32),"")</f>
        <v/>
      </c>
      <c r="T32" s="44" t="str">
        <f aca="false">IF(AND(F32="Payment",$H32=T$5),N($G32),"")</f>
        <v/>
      </c>
      <c r="U32" s="44" t="str">
        <f aca="false">IF(AND(F32="Payment",$H32=U$5),N($G32),"")</f>
        <v/>
      </c>
      <c r="V32" s="44" t="str">
        <f aca="false">IF(AND(F32="Payment",$H32=V$5),N($G32),"")</f>
        <v/>
      </c>
      <c r="W32" s="45" t="str">
        <f aca="false">IF(B32="","",IF(F32="","Pick type",IF(AND(F32="Payment",H32=""),"Pick head",IF(AND(F32="Payment",N(G32)&gt;Setup!$C$10),"Above limit",IF(N(K32)&lt;0,"Negative balance",IF(AND(F32="Payment",L32&lt;&gt;"Yes"),"No bill","OK"))))))</f>
        <v/>
      </c>
    </row>
    <row r="33" customFormat="false" ht="15" hidden="false" customHeight="false" outlineLevel="0" collapsed="false">
      <c r="A33" s="36" t="str">
        <f aca="false">IF(B33="","",ROW()-6)</f>
        <v/>
      </c>
      <c r="B33" s="84"/>
      <c r="C33" s="38" t="str">
        <f aca="false">IF(OR(B33="",F33&lt;&gt;"Payment"),"",Setup!$C$11&amp;TEXT(MONTH(Setup!$C$7),"00")&amp;"-"&amp;TEXT(COUNTIF($F$7:F33,"Payment"),"000"))</f>
        <v/>
      </c>
      <c r="D33" s="85"/>
      <c r="E33" s="85"/>
      <c r="F33" s="86"/>
      <c r="G33" s="87"/>
      <c r="H33" s="85"/>
      <c r="I33" s="42" t="n">
        <f aca="false">IF(F33="Receipt (cash in)",N(G33),0)</f>
        <v>0</v>
      </c>
      <c r="J33" s="42" t="n">
        <f aca="false">IF(F33="Payment",N(G33),0)</f>
        <v>0</v>
      </c>
      <c r="K33" s="43" t="str">
        <f aca="false">IF(B33="","",$I$6+SUM($I$7:I33)-SUM($J$7:J33))</f>
        <v/>
      </c>
      <c r="L33" s="86"/>
      <c r="M33" s="44" t="str">
        <f aca="false">IF(AND(F33="Payment",$H33=M$5),N($G33),"")</f>
        <v/>
      </c>
      <c r="N33" s="44" t="str">
        <f aca="false">IF(AND(F33="Payment",$H33=N$5),N($G33),"")</f>
        <v/>
      </c>
      <c r="O33" s="44" t="str">
        <f aca="false">IF(AND(F33="Payment",$H33=O$5),N($G33),"")</f>
        <v/>
      </c>
      <c r="P33" s="44" t="str">
        <f aca="false">IF(AND(F33="Payment",$H33=P$5),N($G33),"")</f>
        <v/>
      </c>
      <c r="Q33" s="44" t="str">
        <f aca="false">IF(AND(F33="Payment",$H33=Q$5),N($G33),"")</f>
        <v/>
      </c>
      <c r="R33" s="44" t="str">
        <f aca="false">IF(AND(F33="Payment",$H33=R$5),N($G33),"")</f>
        <v/>
      </c>
      <c r="S33" s="44" t="str">
        <f aca="false">IF(AND(F33="Payment",$H33=S$5),N($G33),"")</f>
        <v/>
      </c>
      <c r="T33" s="44" t="str">
        <f aca="false">IF(AND(F33="Payment",$H33=T$5),N($G33),"")</f>
        <v/>
      </c>
      <c r="U33" s="44" t="str">
        <f aca="false">IF(AND(F33="Payment",$H33=U$5),N($G33),"")</f>
        <v/>
      </c>
      <c r="V33" s="44" t="str">
        <f aca="false">IF(AND(F33="Payment",$H33=V$5),N($G33),"")</f>
        <v/>
      </c>
      <c r="W33" s="45" t="str">
        <f aca="false">IF(B33="","",IF(F33="","Pick type",IF(AND(F33="Payment",H33=""),"Pick head",IF(AND(F33="Payment",N(G33)&gt;Setup!$C$10),"Above limit",IF(N(K33)&lt;0,"Negative balance",IF(AND(F33="Payment",L33&lt;&gt;"Yes"),"No bill","OK"))))))</f>
        <v/>
      </c>
    </row>
    <row r="34" customFormat="false" ht="15" hidden="false" customHeight="false" outlineLevel="0" collapsed="false">
      <c r="A34" s="36" t="str">
        <f aca="false">IF(B34="","",ROW()-6)</f>
        <v/>
      </c>
      <c r="B34" s="84"/>
      <c r="C34" s="38" t="str">
        <f aca="false">IF(OR(B34="",F34&lt;&gt;"Payment"),"",Setup!$C$11&amp;TEXT(MONTH(Setup!$C$7),"00")&amp;"-"&amp;TEXT(COUNTIF($F$7:F34,"Payment"),"000"))</f>
        <v/>
      </c>
      <c r="D34" s="85"/>
      <c r="E34" s="85"/>
      <c r="F34" s="86"/>
      <c r="G34" s="87"/>
      <c r="H34" s="85"/>
      <c r="I34" s="42" t="n">
        <f aca="false">IF(F34="Receipt (cash in)",N(G34),0)</f>
        <v>0</v>
      </c>
      <c r="J34" s="42" t="n">
        <f aca="false">IF(F34="Payment",N(G34),0)</f>
        <v>0</v>
      </c>
      <c r="K34" s="43" t="str">
        <f aca="false">IF(B34="","",$I$6+SUM($I$7:I34)-SUM($J$7:J34))</f>
        <v/>
      </c>
      <c r="L34" s="86"/>
      <c r="M34" s="44" t="str">
        <f aca="false">IF(AND(F34="Payment",$H34=M$5),N($G34),"")</f>
        <v/>
      </c>
      <c r="N34" s="44" t="str">
        <f aca="false">IF(AND(F34="Payment",$H34=N$5),N($G34),"")</f>
        <v/>
      </c>
      <c r="O34" s="44" t="str">
        <f aca="false">IF(AND(F34="Payment",$H34=O$5),N($G34),"")</f>
        <v/>
      </c>
      <c r="P34" s="44" t="str">
        <f aca="false">IF(AND(F34="Payment",$H34=P$5),N($G34),"")</f>
        <v/>
      </c>
      <c r="Q34" s="44" t="str">
        <f aca="false">IF(AND(F34="Payment",$H34=Q$5),N($G34),"")</f>
        <v/>
      </c>
      <c r="R34" s="44" t="str">
        <f aca="false">IF(AND(F34="Payment",$H34=R$5),N($G34),"")</f>
        <v/>
      </c>
      <c r="S34" s="44" t="str">
        <f aca="false">IF(AND(F34="Payment",$H34=S$5),N($G34),"")</f>
        <v/>
      </c>
      <c r="T34" s="44" t="str">
        <f aca="false">IF(AND(F34="Payment",$H34=T$5),N($G34),"")</f>
        <v/>
      </c>
      <c r="U34" s="44" t="str">
        <f aca="false">IF(AND(F34="Payment",$H34=U$5),N($G34),"")</f>
        <v/>
      </c>
      <c r="V34" s="44" t="str">
        <f aca="false">IF(AND(F34="Payment",$H34=V$5),N($G34),"")</f>
        <v/>
      </c>
      <c r="W34" s="45" t="str">
        <f aca="false">IF(B34="","",IF(F34="","Pick type",IF(AND(F34="Payment",H34=""),"Pick head",IF(AND(F34="Payment",N(G34)&gt;Setup!$C$10),"Above limit",IF(N(K34)&lt;0,"Negative balance",IF(AND(F34="Payment",L34&lt;&gt;"Yes"),"No bill","OK"))))))</f>
        <v/>
      </c>
    </row>
    <row r="35" customFormat="false" ht="15" hidden="false" customHeight="false" outlineLevel="0" collapsed="false">
      <c r="A35" s="36" t="str">
        <f aca="false">IF(B35="","",ROW()-6)</f>
        <v/>
      </c>
      <c r="B35" s="84"/>
      <c r="C35" s="38" t="str">
        <f aca="false">IF(OR(B35="",F35&lt;&gt;"Payment"),"",Setup!$C$11&amp;TEXT(MONTH(Setup!$C$7),"00")&amp;"-"&amp;TEXT(COUNTIF($F$7:F35,"Payment"),"000"))</f>
        <v/>
      </c>
      <c r="D35" s="85"/>
      <c r="E35" s="85"/>
      <c r="F35" s="86"/>
      <c r="G35" s="87"/>
      <c r="H35" s="85"/>
      <c r="I35" s="42" t="n">
        <f aca="false">IF(F35="Receipt (cash in)",N(G35),0)</f>
        <v>0</v>
      </c>
      <c r="J35" s="42" t="n">
        <f aca="false">IF(F35="Payment",N(G35),0)</f>
        <v>0</v>
      </c>
      <c r="K35" s="43" t="str">
        <f aca="false">IF(B35="","",$I$6+SUM($I$7:I35)-SUM($J$7:J35))</f>
        <v/>
      </c>
      <c r="L35" s="86"/>
      <c r="M35" s="44" t="str">
        <f aca="false">IF(AND(F35="Payment",$H35=M$5),N($G35),"")</f>
        <v/>
      </c>
      <c r="N35" s="44" t="str">
        <f aca="false">IF(AND(F35="Payment",$H35=N$5),N($G35),"")</f>
        <v/>
      </c>
      <c r="O35" s="44" t="str">
        <f aca="false">IF(AND(F35="Payment",$H35=O$5),N($G35),"")</f>
        <v/>
      </c>
      <c r="P35" s="44" t="str">
        <f aca="false">IF(AND(F35="Payment",$H35=P$5),N($G35),"")</f>
        <v/>
      </c>
      <c r="Q35" s="44" t="str">
        <f aca="false">IF(AND(F35="Payment",$H35=Q$5),N($G35),"")</f>
        <v/>
      </c>
      <c r="R35" s="44" t="str">
        <f aca="false">IF(AND(F35="Payment",$H35=R$5),N($G35),"")</f>
        <v/>
      </c>
      <c r="S35" s="44" t="str">
        <f aca="false">IF(AND(F35="Payment",$H35=S$5),N($G35),"")</f>
        <v/>
      </c>
      <c r="T35" s="44" t="str">
        <f aca="false">IF(AND(F35="Payment",$H35=T$5),N($G35),"")</f>
        <v/>
      </c>
      <c r="U35" s="44" t="str">
        <f aca="false">IF(AND(F35="Payment",$H35=U$5),N($G35),"")</f>
        <v/>
      </c>
      <c r="V35" s="44" t="str">
        <f aca="false">IF(AND(F35="Payment",$H35=V$5),N($G35),"")</f>
        <v/>
      </c>
      <c r="W35" s="45" t="str">
        <f aca="false">IF(B35="","",IF(F35="","Pick type",IF(AND(F35="Payment",H35=""),"Pick head",IF(AND(F35="Payment",N(G35)&gt;Setup!$C$10),"Above limit",IF(N(K35)&lt;0,"Negative balance",IF(AND(F35="Payment",L35&lt;&gt;"Yes"),"No bill","OK"))))))</f>
        <v/>
      </c>
    </row>
    <row r="36" customFormat="false" ht="15" hidden="false" customHeight="false" outlineLevel="0" collapsed="false">
      <c r="A36" s="36" t="str">
        <f aca="false">IF(B36="","",ROW()-6)</f>
        <v/>
      </c>
      <c r="B36" s="84"/>
      <c r="C36" s="38" t="str">
        <f aca="false">IF(OR(B36="",F36&lt;&gt;"Payment"),"",Setup!$C$11&amp;TEXT(MONTH(Setup!$C$7),"00")&amp;"-"&amp;TEXT(COUNTIF($F$7:F36,"Payment"),"000"))</f>
        <v/>
      </c>
      <c r="D36" s="85"/>
      <c r="E36" s="85"/>
      <c r="F36" s="86"/>
      <c r="G36" s="87"/>
      <c r="H36" s="85"/>
      <c r="I36" s="42" t="n">
        <f aca="false">IF(F36="Receipt (cash in)",N(G36),0)</f>
        <v>0</v>
      </c>
      <c r="J36" s="42" t="n">
        <f aca="false">IF(F36="Payment",N(G36),0)</f>
        <v>0</v>
      </c>
      <c r="K36" s="43" t="str">
        <f aca="false">IF(B36="","",$I$6+SUM($I$7:I36)-SUM($J$7:J36))</f>
        <v/>
      </c>
      <c r="L36" s="86"/>
      <c r="M36" s="44" t="str">
        <f aca="false">IF(AND(F36="Payment",$H36=M$5),N($G36),"")</f>
        <v/>
      </c>
      <c r="N36" s="44" t="str">
        <f aca="false">IF(AND(F36="Payment",$H36=N$5),N($G36),"")</f>
        <v/>
      </c>
      <c r="O36" s="44" t="str">
        <f aca="false">IF(AND(F36="Payment",$H36=O$5),N($G36),"")</f>
        <v/>
      </c>
      <c r="P36" s="44" t="str">
        <f aca="false">IF(AND(F36="Payment",$H36=P$5),N($G36),"")</f>
        <v/>
      </c>
      <c r="Q36" s="44" t="str">
        <f aca="false">IF(AND(F36="Payment",$H36=Q$5),N($G36),"")</f>
        <v/>
      </c>
      <c r="R36" s="44" t="str">
        <f aca="false">IF(AND(F36="Payment",$H36=R$5),N($G36),"")</f>
        <v/>
      </c>
      <c r="S36" s="44" t="str">
        <f aca="false">IF(AND(F36="Payment",$H36=S$5),N($G36),"")</f>
        <v/>
      </c>
      <c r="T36" s="44" t="str">
        <f aca="false">IF(AND(F36="Payment",$H36=T$5),N($G36),"")</f>
        <v/>
      </c>
      <c r="U36" s="44" t="str">
        <f aca="false">IF(AND(F36="Payment",$H36=U$5),N($G36),"")</f>
        <v/>
      </c>
      <c r="V36" s="44" t="str">
        <f aca="false">IF(AND(F36="Payment",$H36=V$5),N($G36),"")</f>
        <v/>
      </c>
      <c r="W36" s="45" t="str">
        <f aca="false">IF(B36="","",IF(F36="","Pick type",IF(AND(F36="Payment",H36=""),"Pick head",IF(AND(F36="Payment",N(G36)&gt;Setup!$C$10),"Above limit",IF(N(K36)&lt;0,"Negative balance",IF(AND(F36="Payment",L36&lt;&gt;"Yes"),"No bill","OK"))))))</f>
        <v/>
      </c>
    </row>
    <row r="37" customFormat="false" ht="15" hidden="false" customHeight="false" outlineLevel="0" collapsed="false">
      <c r="A37" s="36" t="str">
        <f aca="false">IF(B37="","",ROW()-6)</f>
        <v/>
      </c>
      <c r="B37" s="84"/>
      <c r="C37" s="38" t="str">
        <f aca="false">IF(OR(B37="",F37&lt;&gt;"Payment"),"",Setup!$C$11&amp;TEXT(MONTH(Setup!$C$7),"00")&amp;"-"&amp;TEXT(COUNTIF($F$7:F37,"Payment"),"000"))</f>
        <v/>
      </c>
      <c r="D37" s="85"/>
      <c r="E37" s="85"/>
      <c r="F37" s="86"/>
      <c r="G37" s="87"/>
      <c r="H37" s="85"/>
      <c r="I37" s="42" t="n">
        <f aca="false">IF(F37="Receipt (cash in)",N(G37),0)</f>
        <v>0</v>
      </c>
      <c r="J37" s="42" t="n">
        <f aca="false">IF(F37="Payment",N(G37),0)</f>
        <v>0</v>
      </c>
      <c r="K37" s="43" t="str">
        <f aca="false">IF(B37="","",$I$6+SUM($I$7:I37)-SUM($J$7:J37))</f>
        <v/>
      </c>
      <c r="L37" s="86"/>
      <c r="M37" s="44" t="str">
        <f aca="false">IF(AND(F37="Payment",$H37=M$5),N($G37),"")</f>
        <v/>
      </c>
      <c r="N37" s="44" t="str">
        <f aca="false">IF(AND(F37="Payment",$H37=N$5),N($G37),"")</f>
        <v/>
      </c>
      <c r="O37" s="44" t="str">
        <f aca="false">IF(AND(F37="Payment",$H37=O$5),N($G37),"")</f>
        <v/>
      </c>
      <c r="P37" s="44" t="str">
        <f aca="false">IF(AND(F37="Payment",$H37=P$5),N($G37),"")</f>
        <v/>
      </c>
      <c r="Q37" s="44" t="str">
        <f aca="false">IF(AND(F37="Payment",$H37=Q$5),N($G37),"")</f>
        <v/>
      </c>
      <c r="R37" s="44" t="str">
        <f aca="false">IF(AND(F37="Payment",$H37=R$5),N($G37),"")</f>
        <v/>
      </c>
      <c r="S37" s="44" t="str">
        <f aca="false">IF(AND(F37="Payment",$H37=S$5),N($G37),"")</f>
        <v/>
      </c>
      <c r="T37" s="44" t="str">
        <f aca="false">IF(AND(F37="Payment",$H37=T$5),N($G37),"")</f>
        <v/>
      </c>
      <c r="U37" s="44" t="str">
        <f aca="false">IF(AND(F37="Payment",$H37=U$5),N($G37),"")</f>
        <v/>
      </c>
      <c r="V37" s="44" t="str">
        <f aca="false">IF(AND(F37="Payment",$H37=V$5),N($G37),"")</f>
        <v/>
      </c>
      <c r="W37" s="45" t="str">
        <f aca="false">IF(B37="","",IF(F37="","Pick type",IF(AND(F37="Payment",H37=""),"Pick head",IF(AND(F37="Payment",N(G37)&gt;Setup!$C$10),"Above limit",IF(N(K37)&lt;0,"Negative balance",IF(AND(F37="Payment",L37&lt;&gt;"Yes"),"No bill","OK"))))))</f>
        <v/>
      </c>
    </row>
    <row r="38" customFormat="false" ht="15" hidden="false" customHeight="false" outlineLevel="0" collapsed="false">
      <c r="A38" s="36" t="str">
        <f aca="false">IF(B38="","",ROW()-6)</f>
        <v/>
      </c>
      <c r="B38" s="84"/>
      <c r="C38" s="38" t="str">
        <f aca="false">IF(OR(B38="",F38&lt;&gt;"Payment"),"",Setup!$C$11&amp;TEXT(MONTH(Setup!$C$7),"00")&amp;"-"&amp;TEXT(COUNTIF($F$7:F38,"Payment"),"000"))</f>
        <v/>
      </c>
      <c r="D38" s="85"/>
      <c r="E38" s="85"/>
      <c r="F38" s="86"/>
      <c r="G38" s="87"/>
      <c r="H38" s="85"/>
      <c r="I38" s="42" t="n">
        <f aca="false">IF(F38="Receipt (cash in)",N(G38),0)</f>
        <v>0</v>
      </c>
      <c r="J38" s="42" t="n">
        <f aca="false">IF(F38="Payment",N(G38),0)</f>
        <v>0</v>
      </c>
      <c r="K38" s="43" t="str">
        <f aca="false">IF(B38="","",$I$6+SUM($I$7:I38)-SUM($J$7:J38))</f>
        <v/>
      </c>
      <c r="L38" s="86"/>
      <c r="M38" s="44" t="str">
        <f aca="false">IF(AND(F38="Payment",$H38=M$5),N($G38),"")</f>
        <v/>
      </c>
      <c r="N38" s="44" t="str">
        <f aca="false">IF(AND(F38="Payment",$H38=N$5),N($G38),"")</f>
        <v/>
      </c>
      <c r="O38" s="44" t="str">
        <f aca="false">IF(AND(F38="Payment",$H38=O$5),N($G38),"")</f>
        <v/>
      </c>
      <c r="P38" s="44" t="str">
        <f aca="false">IF(AND(F38="Payment",$H38=P$5),N($G38),"")</f>
        <v/>
      </c>
      <c r="Q38" s="44" t="str">
        <f aca="false">IF(AND(F38="Payment",$H38=Q$5),N($G38),"")</f>
        <v/>
      </c>
      <c r="R38" s="44" t="str">
        <f aca="false">IF(AND(F38="Payment",$H38=R$5),N($G38),"")</f>
        <v/>
      </c>
      <c r="S38" s="44" t="str">
        <f aca="false">IF(AND(F38="Payment",$H38=S$5),N($G38),"")</f>
        <v/>
      </c>
      <c r="T38" s="44" t="str">
        <f aca="false">IF(AND(F38="Payment",$H38=T$5),N($G38),"")</f>
        <v/>
      </c>
      <c r="U38" s="44" t="str">
        <f aca="false">IF(AND(F38="Payment",$H38=U$5),N($G38),"")</f>
        <v/>
      </c>
      <c r="V38" s="44" t="str">
        <f aca="false">IF(AND(F38="Payment",$H38=V$5),N($G38),"")</f>
        <v/>
      </c>
      <c r="W38" s="45" t="str">
        <f aca="false">IF(B38="","",IF(F38="","Pick type",IF(AND(F38="Payment",H38=""),"Pick head",IF(AND(F38="Payment",N(G38)&gt;Setup!$C$10),"Above limit",IF(N(K38)&lt;0,"Negative balance",IF(AND(F38="Payment",L38&lt;&gt;"Yes"),"No bill","OK"))))))</f>
        <v/>
      </c>
    </row>
    <row r="39" customFormat="false" ht="15" hidden="false" customHeight="false" outlineLevel="0" collapsed="false">
      <c r="A39" s="36" t="str">
        <f aca="false">IF(B39="","",ROW()-6)</f>
        <v/>
      </c>
      <c r="B39" s="84"/>
      <c r="C39" s="38" t="str">
        <f aca="false">IF(OR(B39="",F39&lt;&gt;"Payment"),"",Setup!$C$11&amp;TEXT(MONTH(Setup!$C$7),"00")&amp;"-"&amp;TEXT(COUNTIF($F$7:F39,"Payment"),"000"))</f>
        <v/>
      </c>
      <c r="D39" s="85"/>
      <c r="E39" s="85"/>
      <c r="F39" s="86"/>
      <c r="G39" s="87"/>
      <c r="H39" s="85"/>
      <c r="I39" s="42" t="n">
        <f aca="false">IF(F39="Receipt (cash in)",N(G39),0)</f>
        <v>0</v>
      </c>
      <c r="J39" s="42" t="n">
        <f aca="false">IF(F39="Payment",N(G39),0)</f>
        <v>0</v>
      </c>
      <c r="K39" s="43" t="str">
        <f aca="false">IF(B39="","",$I$6+SUM($I$7:I39)-SUM($J$7:J39))</f>
        <v/>
      </c>
      <c r="L39" s="86"/>
      <c r="M39" s="44" t="str">
        <f aca="false">IF(AND(F39="Payment",$H39=M$5),N($G39),"")</f>
        <v/>
      </c>
      <c r="N39" s="44" t="str">
        <f aca="false">IF(AND(F39="Payment",$H39=N$5),N($G39),"")</f>
        <v/>
      </c>
      <c r="O39" s="44" t="str">
        <f aca="false">IF(AND(F39="Payment",$H39=O$5),N($G39),"")</f>
        <v/>
      </c>
      <c r="P39" s="44" t="str">
        <f aca="false">IF(AND(F39="Payment",$H39=P$5),N($G39),"")</f>
        <v/>
      </c>
      <c r="Q39" s="44" t="str">
        <f aca="false">IF(AND(F39="Payment",$H39=Q$5),N($G39),"")</f>
        <v/>
      </c>
      <c r="R39" s="44" t="str">
        <f aca="false">IF(AND(F39="Payment",$H39=R$5),N($G39),"")</f>
        <v/>
      </c>
      <c r="S39" s="44" t="str">
        <f aca="false">IF(AND(F39="Payment",$H39=S$5),N($G39),"")</f>
        <v/>
      </c>
      <c r="T39" s="44" t="str">
        <f aca="false">IF(AND(F39="Payment",$H39=T$5),N($G39),"")</f>
        <v/>
      </c>
      <c r="U39" s="44" t="str">
        <f aca="false">IF(AND(F39="Payment",$H39=U$5),N($G39),"")</f>
        <v/>
      </c>
      <c r="V39" s="44" t="str">
        <f aca="false">IF(AND(F39="Payment",$H39=V$5),N($G39),"")</f>
        <v/>
      </c>
      <c r="W39" s="45" t="str">
        <f aca="false">IF(B39="","",IF(F39="","Pick type",IF(AND(F39="Payment",H39=""),"Pick head",IF(AND(F39="Payment",N(G39)&gt;Setup!$C$10),"Above limit",IF(N(K39)&lt;0,"Negative balance",IF(AND(F39="Payment",L39&lt;&gt;"Yes"),"No bill","OK"))))))</f>
        <v/>
      </c>
    </row>
    <row r="40" customFormat="false" ht="15" hidden="false" customHeight="false" outlineLevel="0" collapsed="false">
      <c r="A40" s="36" t="str">
        <f aca="false">IF(B40="","",ROW()-6)</f>
        <v/>
      </c>
      <c r="B40" s="84"/>
      <c r="C40" s="38" t="str">
        <f aca="false">IF(OR(B40="",F40&lt;&gt;"Payment"),"",Setup!$C$11&amp;TEXT(MONTH(Setup!$C$7),"00")&amp;"-"&amp;TEXT(COUNTIF($F$7:F40,"Payment"),"000"))</f>
        <v/>
      </c>
      <c r="D40" s="85"/>
      <c r="E40" s="85"/>
      <c r="F40" s="86"/>
      <c r="G40" s="87"/>
      <c r="H40" s="85"/>
      <c r="I40" s="42" t="n">
        <f aca="false">IF(F40="Receipt (cash in)",N(G40),0)</f>
        <v>0</v>
      </c>
      <c r="J40" s="42" t="n">
        <f aca="false">IF(F40="Payment",N(G40),0)</f>
        <v>0</v>
      </c>
      <c r="K40" s="43" t="str">
        <f aca="false">IF(B40="","",$I$6+SUM($I$7:I40)-SUM($J$7:J40))</f>
        <v/>
      </c>
      <c r="L40" s="86"/>
      <c r="M40" s="44" t="str">
        <f aca="false">IF(AND(F40="Payment",$H40=M$5),N($G40),"")</f>
        <v/>
      </c>
      <c r="N40" s="44" t="str">
        <f aca="false">IF(AND(F40="Payment",$H40=N$5),N($G40),"")</f>
        <v/>
      </c>
      <c r="O40" s="44" t="str">
        <f aca="false">IF(AND(F40="Payment",$H40=O$5),N($G40),"")</f>
        <v/>
      </c>
      <c r="P40" s="44" t="str">
        <f aca="false">IF(AND(F40="Payment",$H40=P$5),N($G40),"")</f>
        <v/>
      </c>
      <c r="Q40" s="44" t="str">
        <f aca="false">IF(AND(F40="Payment",$H40=Q$5),N($G40),"")</f>
        <v/>
      </c>
      <c r="R40" s="44" t="str">
        <f aca="false">IF(AND(F40="Payment",$H40=R$5),N($G40),"")</f>
        <v/>
      </c>
      <c r="S40" s="44" t="str">
        <f aca="false">IF(AND(F40="Payment",$H40=S$5),N($G40),"")</f>
        <v/>
      </c>
      <c r="T40" s="44" t="str">
        <f aca="false">IF(AND(F40="Payment",$H40=T$5),N($G40),"")</f>
        <v/>
      </c>
      <c r="U40" s="44" t="str">
        <f aca="false">IF(AND(F40="Payment",$H40=U$5),N($G40),"")</f>
        <v/>
      </c>
      <c r="V40" s="44" t="str">
        <f aca="false">IF(AND(F40="Payment",$H40=V$5),N($G40),"")</f>
        <v/>
      </c>
      <c r="W40" s="45" t="str">
        <f aca="false">IF(B40="","",IF(F40="","Pick type",IF(AND(F40="Payment",H40=""),"Pick head",IF(AND(F40="Payment",N(G40)&gt;Setup!$C$10),"Above limit",IF(N(K40)&lt;0,"Negative balance",IF(AND(F40="Payment",L40&lt;&gt;"Yes"),"No bill","OK"))))))</f>
        <v/>
      </c>
    </row>
    <row r="41" customFormat="false" ht="15" hidden="false" customHeight="false" outlineLevel="0" collapsed="false">
      <c r="A41" s="36" t="str">
        <f aca="false">IF(B41="","",ROW()-6)</f>
        <v/>
      </c>
      <c r="B41" s="84"/>
      <c r="C41" s="38" t="str">
        <f aca="false">IF(OR(B41="",F41&lt;&gt;"Payment"),"",Setup!$C$11&amp;TEXT(MONTH(Setup!$C$7),"00")&amp;"-"&amp;TEXT(COUNTIF($F$7:F41,"Payment"),"000"))</f>
        <v/>
      </c>
      <c r="D41" s="85"/>
      <c r="E41" s="85"/>
      <c r="F41" s="86"/>
      <c r="G41" s="87"/>
      <c r="H41" s="85"/>
      <c r="I41" s="42" t="n">
        <f aca="false">IF(F41="Receipt (cash in)",N(G41),0)</f>
        <v>0</v>
      </c>
      <c r="J41" s="42" t="n">
        <f aca="false">IF(F41="Payment",N(G41),0)</f>
        <v>0</v>
      </c>
      <c r="K41" s="43" t="str">
        <f aca="false">IF(B41="","",$I$6+SUM($I$7:I41)-SUM($J$7:J41))</f>
        <v/>
      </c>
      <c r="L41" s="86"/>
      <c r="M41" s="44" t="str">
        <f aca="false">IF(AND(F41="Payment",$H41=M$5),N($G41),"")</f>
        <v/>
      </c>
      <c r="N41" s="44" t="str">
        <f aca="false">IF(AND(F41="Payment",$H41=N$5),N($G41),"")</f>
        <v/>
      </c>
      <c r="O41" s="44" t="str">
        <f aca="false">IF(AND(F41="Payment",$H41=O$5),N($G41),"")</f>
        <v/>
      </c>
      <c r="P41" s="44" t="str">
        <f aca="false">IF(AND(F41="Payment",$H41=P$5),N($G41),"")</f>
        <v/>
      </c>
      <c r="Q41" s="44" t="str">
        <f aca="false">IF(AND(F41="Payment",$H41=Q$5),N($G41),"")</f>
        <v/>
      </c>
      <c r="R41" s="44" t="str">
        <f aca="false">IF(AND(F41="Payment",$H41=R$5),N($G41),"")</f>
        <v/>
      </c>
      <c r="S41" s="44" t="str">
        <f aca="false">IF(AND(F41="Payment",$H41=S$5),N($G41),"")</f>
        <v/>
      </c>
      <c r="T41" s="44" t="str">
        <f aca="false">IF(AND(F41="Payment",$H41=T$5),N($G41),"")</f>
        <v/>
      </c>
      <c r="U41" s="44" t="str">
        <f aca="false">IF(AND(F41="Payment",$H41=U$5),N($G41),"")</f>
        <v/>
      </c>
      <c r="V41" s="44" t="str">
        <f aca="false">IF(AND(F41="Payment",$H41=V$5),N($G41),"")</f>
        <v/>
      </c>
      <c r="W41" s="45" t="str">
        <f aca="false">IF(B41="","",IF(F41="","Pick type",IF(AND(F41="Payment",H41=""),"Pick head",IF(AND(F41="Payment",N(G41)&gt;Setup!$C$10),"Above limit",IF(N(K41)&lt;0,"Negative balance",IF(AND(F41="Payment",L41&lt;&gt;"Yes"),"No bill","OK"))))))</f>
        <v/>
      </c>
    </row>
    <row r="42" customFormat="false" ht="15" hidden="false" customHeight="false" outlineLevel="0" collapsed="false">
      <c r="A42" s="36" t="str">
        <f aca="false">IF(B42="","",ROW()-6)</f>
        <v/>
      </c>
      <c r="B42" s="84"/>
      <c r="C42" s="38" t="str">
        <f aca="false">IF(OR(B42="",F42&lt;&gt;"Payment"),"",Setup!$C$11&amp;TEXT(MONTH(Setup!$C$7),"00")&amp;"-"&amp;TEXT(COUNTIF($F$7:F42,"Payment"),"000"))</f>
        <v/>
      </c>
      <c r="D42" s="85"/>
      <c r="E42" s="85"/>
      <c r="F42" s="86"/>
      <c r="G42" s="87"/>
      <c r="H42" s="85"/>
      <c r="I42" s="42" t="n">
        <f aca="false">IF(F42="Receipt (cash in)",N(G42),0)</f>
        <v>0</v>
      </c>
      <c r="J42" s="42" t="n">
        <f aca="false">IF(F42="Payment",N(G42),0)</f>
        <v>0</v>
      </c>
      <c r="K42" s="43" t="str">
        <f aca="false">IF(B42="","",$I$6+SUM($I$7:I42)-SUM($J$7:J42))</f>
        <v/>
      </c>
      <c r="L42" s="86"/>
      <c r="M42" s="44" t="str">
        <f aca="false">IF(AND(F42="Payment",$H42=M$5),N($G42),"")</f>
        <v/>
      </c>
      <c r="N42" s="44" t="str">
        <f aca="false">IF(AND(F42="Payment",$H42=N$5),N($G42),"")</f>
        <v/>
      </c>
      <c r="O42" s="44" t="str">
        <f aca="false">IF(AND(F42="Payment",$H42=O$5),N($G42),"")</f>
        <v/>
      </c>
      <c r="P42" s="44" t="str">
        <f aca="false">IF(AND(F42="Payment",$H42=P$5),N($G42),"")</f>
        <v/>
      </c>
      <c r="Q42" s="44" t="str">
        <f aca="false">IF(AND(F42="Payment",$H42=Q$5),N($G42),"")</f>
        <v/>
      </c>
      <c r="R42" s="44" t="str">
        <f aca="false">IF(AND(F42="Payment",$H42=R$5),N($G42),"")</f>
        <v/>
      </c>
      <c r="S42" s="44" t="str">
        <f aca="false">IF(AND(F42="Payment",$H42=S$5),N($G42),"")</f>
        <v/>
      </c>
      <c r="T42" s="44" t="str">
        <f aca="false">IF(AND(F42="Payment",$H42=T$5),N($G42),"")</f>
        <v/>
      </c>
      <c r="U42" s="44" t="str">
        <f aca="false">IF(AND(F42="Payment",$H42=U$5),N($G42),"")</f>
        <v/>
      </c>
      <c r="V42" s="44" t="str">
        <f aca="false">IF(AND(F42="Payment",$H42=V$5),N($G42),"")</f>
        <v/>
      </c>
      <c r="W42" s="45" t="str">
        <f aca="false">IF(B42="","",IF(F42="","Pick type",IF(AND(F42="Payment",H42=""),"Pick head",IF(AND(F42="Payment",N(G42)&gt;Setup!$C$10),"Above limit",IF(N(K42)&lt;0,"Negative balance",IF(AND(F42="Payment",L42&lt;&gt;"Yes"),"No bill","OK"))))))</f>
        <v/>
      </c>
    </row>
    <row r="43" customFormat="false" ht="15" hidden="false" customHeight="false" outlineLevel="0" collapsed="false">
      <c r="A43" s="36" t="str">
        <f aca="false">IF(B43="","",ROW()-6)</f>
        <v/>
      </c>
      <c r="B43" s="84"/>
      <c r="C43" s="38" t="str">
        <f aca="false">IF(OR(B43="",F43&lt;&gt;"Payment"),"",Setup!$C$11&amp;TEXT(MONTH(Setup!$C$7),"00")&amp;"-"&amp;TEXT(COUNTIF($F$7:F43,"Payment"),"000"))</f>
        <v/>
      </c>
      <c r="D43" s="85"/>
      <c r="E43" s="85"/>
      <c r="F43" s="86"/>
      <c r="G43" s="87"/>
      <c r="H43" s="85"/>
      <c r="I43" s="42" t="n">
        <f aca="false">IF(F43="Receipt (cash in)",N(G43),0)</f>
        <v>0</v>
      </c>
      <c r="J43" s="42" t="n">
        <f aca="false">IF(F43="Payment",N(G43),0)</f>
        <v>0</v>
      </c>
      <c r="K43" s="43" t="str">
        <f aca="false">IF(B43="","",$I$6+SUM($I$7:I43)-SUM($J$7:J43))</f>
        <v/>
      </c>
      <c r="L43" s="86"/>
      <c r="M43" s="44" t="str">
        <f aca="false">IF(AND(F43="Payment",$H43=M$5),N($G43),"")</f>
        <v/>
      </c>
      <c r="N43" s="44" t="str">
        <f aca="false">IF(AND(F43="Payment",$H43=N$5),N($G43),"")</f>
        <v/>
      </c>
      <c r="O43" s="44" t="str">
        <f aca="false">IF(AND(F43="Payment",$H43=O$5),N($G43),"")</f>
        <v/>
      </c>
      <c r="P43" s="44" t="str">
        <f aca="false">IF(AND(F43="Payment",$H43=P$5),N($G43),"")</f>
        <v/>
      </c>
      <c r="Q43" s="44" t="str">
        <f aca="false">IF(AND(F43="Payment",$H43=Q$5),N($G43),"")</f>
        <v/>
      </c>
      <c r="R43" s="44" t="str">
        <f aca="false">IF(AND(F43="Payment",$H43=R$5),N($G43),"")</f>
        <v/>
      </c>
      <c r="S43" s="44" t="str">
        <f aca="false">IF(AND(F43="Payment",$H43=S$5),N($G43),"")</f>
        <v/>
      </c>
      <c r="T43" s="44" t="str">
        <f aca="false">IF(AND(F43="Payment",$H43=T$5),N($G43),"")</f>
        <v/>
      </c>
      <c r="U43" s="44" t="str">
        <f aca="false">IF(AND(F43="Payment",$H43=U$5),N($G43),"")</f>
        <v/>
      </c>
      <c r="V43" s="44" t="str">
        <f aca="false">IF(AND(F43="Payment",$H43=V$5),N($G43),"")</f>
        <v/>
      </c>
      <c r="W43" s="45" t="str">
        <f aca="false">IF(B43="","",IF(F43="","Pick type",IF(AND(F43="Payment",H43=""),"Pick head",IF(AND(F43="Payment",N(G43)&gt;Setup!$C$10),"Above limit",IF(N(K43)&lt;0,"Negative balance",IF(AND(F43="Payment",L43&lt;&gt;"Yes"),"No bill","OK"))))))</f>
        <v/>
      </c>
    </row>
    <row r="44" customFormat="false" ht="15" hidden="false" customHeight="false" outlineLevel="0" collapsed="false">
      <c r="A44" s="36" t="str">
        <f aca="false">IF(B44="","",ROW()-6)</f>
        <v/>
      </c>
      <c r="B44" s="84"/>
      <c r="C44" s="38" t="str">
        <f aca="false">IF(OR(B44="",F44&lt;&gt;"Payment"),"",Setup!$C$11&amp;TEXT(MONTH(Setup!$C$7),"00")&amp;"-"&amp;TEXT(COUNTIF($F$7:F44,"Payment"),"000"))</f>
        <v/>
      </c>
      <c r="D44" s="85"/>
      <c r="E44" s="85"/>
      <c r="F44" s="86"/>
      <c r="G44" s="87"/>
      <c r="H44" s="85"/>
      <c r="I44" s="42" t="n">
        <f aca="false">IF(F44="Receipt (cash in)",N(G44),0)</f>
        <v>0</v>
      </c>
      <c r="J44" s="42" t="n">
        <f aca="false">IF(F44="Payment",N(G44),0)</f>
        <v>0</v>
      </c>
      <c r="K44" s="43" t="str">
        <f aca="false">IF(B44="","",$I$6+SUM($I$7:I44)-SUM($J$7:J44))</f>
        <v/>
      </c>
      <c r="L44" s="86"/>
      <c r="M44" s="44" t="str">
        <f aca="false">IF(AND(F44="Payment",$H44=M$5),N($G44),"")</f>
        <v/>
      </c>
      <c r="N44" s="44" t="str">
        <f aca="false">IF(AND(F44="Payment",$H44=N$5),N($G44),"")</f>
        <v/>
      </c>
      <c r="O44" s="44" t="str">
        <f aca="false">IF(AND(F44="Payment",$H44=O$5),N($G44),"")</f>
        <v/>
      </c>
      <c r="P44" s="44" t="str">
        <f aca="false">IF(AND(F44="Payment",$H44=P$5),N($G44),"")</f>
        <v/>
      </c>
      <c r="Q44" s="44" t="str">
        <f aca="false">IF(AND(F44="Payment",$H44=Q$5),N($G44),"")</f>
        <v/>
      </c>
      <c r="R44" s="44" t="str">
        <f aca="false">IF(AND(F44="Payment",$H44=R$5),N($G44),"")</f>
        <v/>
      </c>
      <c r="S44" s="44" t="str">
        <f aca="false">IF(AND(F44="Payment",$H44=S$5),N($G44),"")</f>
        <v/>
      </c>
      <c r="T44" s="44" t="str">
        <f aca="false">IF(AND(F44="Payment",$H44=T$5),N($G44),"")</f>
        <v/>
      </c>
      <c r="U44" s="44" t="str">
        <f aca="false">IF(AND(F44="Payment",$H44=U$5),N($G44),"")</f>
        <v/>
      </c>
      <c r="V44" s="44" t="str">
        <f aca="false">IF(AND(F44="Payment",$H44=V$5),N($G44),"")</f>
        <v/>
      </c>
      <c r="W44" s="45" t="str">
        <f aca="false">IF(B44="","",IF(F44="","Pick type",IF(AND(F44="Payment",H44=""),"Pick head",IF(AND(F44="Payment",N(G44)&gt;Setup!$C$10),"Above limit",IF(N(K44)&lt;0,"Negative balance",IF(AND(F44="Payment",L44&lt;&gt;"Yes"),"No bill","OK"))))))</f>
        <v/>
      </c>
    </row>
    <row r="45" customFormat="false" ht="15" hidden="false" customHeight="false" outlineLevel="0" collapsed="false">
      <c r="A45" s="36" t="str">
        <f aca="false">IF(B45="","",ROW()-6)</f>
        <v/>
      </c>
      <c r="B45" s="84"/>
      <c r="C45" s="38" t="str">
        <f aca="false">IF(OR(B45="",F45&lt;&gt;"Payment"),"",Setup!$C$11&amp;TEXT(MONTH(Setup!$C$7),"00")&amp;"-"&amp;TEXT(COUNTIF($F$7:F45,"Payment"),"000"))</f>
        <v/>
      </c>
      <c r="D45" s="85"/>
      <c r="E45" s="85"/>
      <c r="F45" s="86"/>
      <c r="G45" s="87"/>
      <c r="H45" s="85"/>
      <c r="I45" s="42" t="n">
        <f aca="false">IF(F45="Receipt (cash in)",N(G45),0)</f>
        <v>0</v>
      </c>
      <c r="J45" s="42" t="n">
        <f aca="false">IF(F45="Payment",N(G45),0)</f>
        <v>0</v>
      </c>
      <c r="K45" s="43" t="str">
        <f aca="false">IF(B45="","",$I$6+SUM($I$7:I45)-SUM($J$7:J45))</f>
        <v/>
      </c>
      <c r="L45" s="86"/>
      <c r="M45" s="44" t="str">
        <f aca="false">IF(AND(F45="Payment",$H45=M$5),N($G45),"")</f>
        <v/>
      </c>
      <c r="N45" s="44" t="str">
        <f aca="false">IF(AND(F45="Payment",$H45=N$5),N($G45),"")</f>
        <v/>
      </c>
      <c r="O45" s="44" t="str">
        <f aca="false">IF(AND(F45="Payment",$H45=O$5),N($G45),"")</f>
        <v/>
      </c>
      <c r="P45" s="44" t="str">
        <f aca="false">IF(AND(F45="Payment",$H45=P$5),N($G45),"")</f>
        <v/>
      </c>
      <c r="Q45" s="44" t="str">
        <f aca="false">IF(AND(F45="Payment",$H45=Q$5),N($G45),"")</f>
        <v/>
      </c>
      <c r="R45" s="44" t="str">
        <f aca="false">IF(AND(F45="Payment",$H45=R$5),N($G45),"")</f>
        <v/>
      </c>
      <c r="S45" s="44" t="str">
        <f aca="false">IF(AND(F45="Payment",$H45=S$5),N($G45),"")</f>
        <v/>
      </c>
      <c r="T45" s="44" t="str">
        <f aca="false">IF(AND(F45="Payment",$H45=T$5),N($G45),"")</f>
        <v/>
      </c>
      <c r="U45" s="44" t="str">
        <f aca="false">IF(AND(F45="Payment",$H45=U$5),N($G45),"")</f>
        <v/>
      </c>
      <c r="V45" s="44" t="str">
        <f aca="false">IF(AND(F45="Payment",$H45=V$5),N($G45),"")</f>
        <v/>
      </c>
      <c r="W45" s="45" t="str">
        <f aca="false">IF(B45="","",IF(F45="","Pick type",IF(AND(F45="Payment",H45=""),"Pick head",IF(AND(F45="Payment",N(G45)&gt;Setup!$C$10),"Above limit",IF(N(K45)&lt;0,"Negative balance",IF(AND(F45="Payment",L45&lt;&gt;"Yes"),"No bill","OK"))))))</f>
        <v/>
      </c>
    </row>
    <row r="46" customFormat="false" ht="15" hidden="false" customHeight="false" outlineLevel="0" collapsed="false">
      <c r="A46" s="36" t="str">
        <f aca="false">IF(B46="","",ROW()-6)</f>
        <v/>
      </c>
      <c r="B46" s="84"/>
      <c r="C46" s="38" t="str">
        <f aca="false">IF(OR(B46="",F46&lt;&gt;"Payment"),"",Setup!$C$11&amp;TEXT(MONTH(Setup!$C$7),"00")&amp;"-"&amp;TEXT(COUNTIF($F$7:F46,"Payment"),"000"))</f>
        <v/>
      </c>
      <c r="D46" s="85"/>
      <c r="E46" s="85"/>
      <c r="F46" s="86"/>
      <c r="G46" s="87"/>
      <c r="H46" s="85"/>
      <c r="I46" s="42" t="n">
        <f aca="false">IF(F46="Receipt (cash in)",N(G46),0)</f>
        <v>0</v>
      </c>
      <c r="J46" s="42" t="n">
        <f aca="false">IF(F46="Payment",N(G46),0)</f>
        <v>0</v>
      </c>
      <c r="K46" s="43" t="str">
        <f aca="false">IF(B46="","",$I$6+SUM($I$7:I46)-SUM($J$7:J46))</f>
        <v/>
      </c>
      <c r="L46" s="86"/>
      <c r="M46" s="44" t="str">
        <f aca="false">IF(AND(F46="Payment",$H46=M$5),N($G46),"")</f>
        <v/>
      </c>
      <c r="N46" s="44" t="str">
        <f aca="false">IF(AND(F46="Payment",$H46=N$5),N($G46),"")</f>
        <v/>
      </c>
      <c r="O46" s="44" t="str">
        <f aca="false">IF(AND(F46="Payment",$H46=O$5),N($G46),"")</f>
        <v/>
      </c>
      <c r="P46" s="44" t="str">
        <f aca="false">IF(AND(F46="Payment",$H46=P$5),N($G46),"")</f>
        <v/>
      </c>
      <c r="Q46" s="44" t="str">
        <f aca="false">IF(AND(F46="Payment",$H46=Q$5),N($G46),"")</f>
        <v/>
      </c>
      <c r="R46" s="44" t="str">
        <f aca="false">IF(AND(F46="Payment",$H46=R$5),N($G46),"")</f>
        <v/>
      </c>
      <c r="S46" s="44" t="str">
        <f aca="false">IF(AND(F46="Payment",$H46=S$5),N($G46),"")</f>
        <v/>
      </c>
      <c r="T46" s="44" t="str">
        <f aca="false">IF(AND(F46="Payment",$H46=T$5),N($G46),"")</f>
        <v/>
      </c>
      <c r="U46" s="44" t="str">
        <f aca="false">IF(AND(F46="Payment",$H46=U$5),N($G46),"")</f>
        <v/>
      </c>
      <c r="V46" s="44" t="str">
        <f aca="false">IF(AND(F46="Payment",$H46=V$5),N($G46),"")</f>
        <v/>
      </c>
      <c r="W46" s="45" t="str">
        <f aca="false">IF(B46="","",IF(F46="","Pick type",IF(AND(F46="Payment",H46=""),"Pick head",IF(AND(F46="Payment",N(G46)&gt;Setup!$C$10),"Above limit",IF(N(K46)&lt;0,"Negative balance",IF(AND(F46="Payment",L46&lt;&gt;"Yes"),"No bill","OK"))))))</f>
        <v/>
      </c>
    </row>
    <row r="47" customFormat="false" ht="15" hidden="false" customHeight="false" outlineLevel="0" collapsed="false">
      <c r="A47" s="36" t="str">
        <f aca="false">IF(B47="","",ROW()-6)</f>
        <v/>
      </c>
      <c r="B47" s="84"/>
      <c r="C47" s="38" t="str">
        <f aca="false">IF(OR(B47="",F47&lt;&gt;"Payment"),"",Setup!$C$11&amp;TEXT(MONTH(Setup!$C$7),"00")&amp;"-"&amp;TEXT(COUNTIF($F$7:F47,"Payment"),"000"))</f>
        <v/>
      </c>
      <c r="D47" s="85"/>
      <c r="E47" s="85"/>
      <c r="F47" s="86"/>
      <c r="G47" s="87"/>
      <c r="H47" s="85"/>
      <c r="I47" s="42" t="n">
        <f aca="false">IF(F47="Receipt (cash in)",N(G47),0)</f>
        <v>0</v>
      </c>
      <c r="J47" s="42" t="n">
        <f aca="false">IF(F47="Payment",N(G47),0)</f>
        <v>0</v>
      </c>
      <c r="K47" s="43" t="str">
        <f aca="false">IF(B47="","",$I$6+SUM($I$7:I47)-SUM($J$7:J47))</f>
        <v/>
      </c>
      <c r="L47" s="86"/>
      <c r="M47" s="44" t="str">
        <f aca="false">IF(AND(F47="Payment",$H47=M$5),N($G47),"")</f>
        <v/>
      </c>
      <c r="N47" s="44" t="str">
        <f aca="false">IF(AND(F47="Payment",$H47=N$5),N($G47),"")</f>
        <v/>
      </c>
      <c r="O47" s="44" t="str">
        <f aca="false">IF(AND(F47="Payment",$H47=O$5),N($G47),"")</f>
        <v/>
      </c>
      <c r="P47" s="44" t="str">
        <f aca="false">IF(AND(F47="Payment",$H47=P$5),N($G47),"")</f>
        <v/>
      </c>
      <c r="Q47" s="44" t="str">
        <f aca="false">IF(AND(F47="Payment",$H47=Q$5),N($G47),"")</f>
        <v/>
      </c>
      <c r="R47" s="44" t="str">
        <f aca="false">IF(AND(F47="Payment",$H47=R$5),N($G47),"")</f>
        <v/>
      </c>
      <c r="S47" s="44" t="str">
        <f aca="false">IF(AND(F47="Payment",$H47=S$5),N($G47),"")</f>
        <v/>
      </c>
      <c r="T47" s="44" t="str">
        <f aca="false">IF(AND(F47="Payment",$H47=T$5),N($G47),"")</f>
        <v/>
      </c>
      <c r="U47" s="44" t="str">
        <f aca="false">IF(AND(F47="Payment",$H47=U$5),N($G47),"")</f>
        <v/>
      </c>
      <c r="V47" s="44" t="str">
        <f aca="false">IF(AND(F47="Payment",$H47=V$5),N($G47),"")</f>
        <v/>
      </c>
      <c r="W47" s="45" t="str">
        <f aca="false">IF(B47="","",IF(F47="","Pick type",IF(AND(F47="Payment",H47=""),"Pick head",IF(AND(F47="Payment",N(G47)&gt;Setup!$C$10),"Above limit",IF(N(K47)&lt;0,"Negative balance",IF(AND(F47="Payment",L47&lt;&gt;"Yes"),"No bill","OK"))))))</f>
        <v/>
      </c>
    </row>
    <row r="48" customFormat="false" ht="15" hidden="false" customHeight="false" outlineLevel="0" collapsed="false">
      <c r="A48" s="36" t="str">
        <f aca="false">IF(B48="","",ROW()-6)</f>
        <v/>
      </c>
      <c r="B48" s="84"/>
      <c r="C48" s="38" t="str">
        <f aca="false">IF(OR(B48="",F48&lt;&gt;"Payment"),"",Setup!$C$11&amp;TEXT(MONTH(Setup!$C$7),"00")&amp;"-"&amp;TEXT(COUNTIF($F$7:F48,"Payment"),"000"))</f>
        <v/>
      </c>
      <c r="D48" s="85"/>
      <c r="E48" s="85"/>
      <c r="F48" s="86"/>
      <c r="G48" s="87"/>
      <c r="H48" s="85"/>
      <c r="I48" s="42" t="n">
        <f aca="false">IF(F48="Receipt (cash in)",N(G48),0)</f>
        <v>0</v>
      </c>
      <c r="J48" s="42" t="n">
        <f aca="false">IF(F48="Payment",N(G48),0)</f>
        <v>0</v>
      </c>
      <c r="K48" s="43" t="str">
        <f aca="false">IF(B48="","",$I$6+SUM($I$7:I48)-SUM($J$7:J48))</f>
        <v/>
      </c>
      <c r="L48" s="86"/>
      <c r="M48" s="44" t="str">
        <f aca="false">IF(AND(F48="Payment",$H48=M$5),N($G48),"")</f>
        <v/>
      </c>
      <c r="N48" s="44" t="str">
        <f aca="false">IF(AND(F48="Payment",$H48=N$5),N($G48),"")</f>
        <v/>
      </c>
      <c r="O48" s="44" t="str">
        <f aca="false">IF(AND(F48="Payment",$H48=O$5),N($G48),"")</f>
        <v/>
      </c>
      <c r="P48" s="44" t="str">
        <f aca="false">IF(AND(F48="Payment",$H48=P$5),N($G48),"")</f>
        <v/>
      </c>
      <c r="Q48" s="44" t="str">
        <f aca="false">IF(AND(F48="Payment",$H48=Q$5),N($G48),"")</f>
        <v/>
      </c>
      <c r="R48" s="44" t="str">
        <f aca="false">IF(AND(F48="Payment",$H48=R$5),N($G48),"")</f>
        <v/>
      </c>
      <c r="S48" s="44" t="str">
        <f aca="false">IF(AND(F48="Payment",$H48=S$5),N($G48),"")</f>
        <v/>
      </c>
      <c r="T48" s="44" t="str">
        <f aca="false">IF(AND(F48="Payment",$H48=T$5),N($G48),"")</f>
        <v/>
      </c>
      <c r="U48" s="44" t="str">
        <f aca="false">IF(AND(F48="Payment",$H48=U$5),N($G48),"")</f>
        <v/>
      </c>
      <c r="V48" s="44" t="str">
        <f aca="false">IF(AND(F48="Payment",$H48=V$5),N($G48),"")</f>
        <v/>
      </c>
      <c r="W48" s="45" t="str">
        <f aca="false">IF(B48="","",IF(F48="","Pick type",IF(AND(F48="Payment",H48=""),"Pick head",IF(AND(F48="Payment",N(G48)&gt;Setup!$C$10),"Above limit",IF(N(K48)&lt;0,"Negative balance",IF(AND(F48="Payment",L48&lt;&gt;"Yes"),"No bill","OK"))))))</f>
        <v/>
      </c>
    </row>
    <row r="49" customFormat="false" ht="15" hidden="false" customHeight="false" outlineLevel="0" collapsed="false">
      <c r="A49" s="36" t="str">
        <f aca="false">IF(B49="","",ROW()-6)</f>
        <v/>
      </c>
      <c r="B49" s="84"/>
      <c r="C49" s="38" t="str">
        <f aca="false">IF(OR(B49="",F49&lt;&gt;"Payment"),"",Setup!$C$11&amp;TEXT(MONTH(Setup!$C$7),"00")&amp;"-"&amp;TEXT(COUNTIF($F$7:F49,"Payment"),"000"))</f>
        <v/>
      </c>
      <c r="D49" s="85"/>
      <c r="E49" s="85"/>
      <c r="F49" s="86"/>
      <c r="G49" s="87"/>
      <c r="H49" s="85"/>
      <c r="I49" s="42" t="n">
        <f aca="false">IF(F49="Receipt (cash in)",N(G49),0)</f>
        <v>0</v>
      </c>
      <c r="J49" s="42" t="n">
        <f aca="false">IF(F49="Payment",N(G49),0)</f>
        <v>0</v>
      </c>
      <c r="K49" s="43" t="str">
        <f aca="false">IF(B49="","",$I$6+SUM($I$7:I49)-SUM($J$7:J49))</f>
        <v/>
      </c>
      <c r="L49" s="86"/>
      <c r="M49" s="44" t="str">
        <f aca="false">IF(AND(F49="Payment",$H49=M$5),N($G49),"")</f>
        <v/>
      </c>
      <c r="N49" s="44" t="str">
        <f aca="false">IF(AND(F49="Payment",$H49=N$5),N($G49),"")</f>
        <v/>
      </c>
      <c r="O49" s="44" t="str">
        <f aca="false">IF(AND(F49="Payment",$H49=O$5),N($G49),"")</f>
        <v/>
      </c>
      <c r="P49" s="44" t="str">
        <f aca="false">IF(AND(F49="Payment",$H49=P$5),N($G49),"")</f>
        <v/>
      </c>
      <c r="Q49" s="44" t="str">
        <f aca="false">IF(AND(F49="Payment",$H49=Q$5),N($G49),"")</f>
        <v/>
      </c>
      <c r="R49" s="44" t="str">
        <f aca="false">IF(AND(F49="Payment",$H49=R$5),N($G49),"")</f>
        <v/>
      </c>
      <c r="S49" s="44" t="str">
        <f aca="false">IF(AND(F49="Payment",$H49=S$5),N($G49),"")</f>
        <v/>
      </c>
      <c r="T49" s="44" t="str">
        <f aca="false">IF(AND(F49="Payment",$H49=T$5),N($G49),"")</f>
        <v/>
      </c>
      <c r="U49" s="44" t="str">
        <f aca="false">IF(AND(F49="Payment",$H49=U$5),N($G49),"")</f>
        <v/>
      </c>
      <c r="V49" s="44" t="str">
        <f aca="false">IF(AND(F49="Payment",$H49=V$5),N($G49),"")</f>
        <v/>
      </c>
      <c r="W49" s="45" t="str">
        <f aca="false">IF(B49="","",IF(F49="","Pick type",IF(AND(F49="Payment",H49=""),"Pick head",IF(AND(F49="Payment",N(G49)&gt;Setup!$C$10),"Above limit",IF(N(K49)&lt;0,"Negative balance",IF(AND(F49="Payment",L49&lt;&gt;"Yes"),"No bill","OK"))))))</f>
        <v/>
      </c>
    </row>
    <row r="50" customFormat="false" ht="15" hidden="false" customHeight="false" outlineLevel="0" collapsed="false">
      <c r="A50" s="36" t="str">
        <f aca="false">IF(B50="","",ROW()-6)</f>
        <v/>
      </c>
      <c r="B50" s="84"/>
      <c r="C50" s="38" t="str">
        <f aca="false">IF(OR(B50="",F50&lt;&gt;"Payment"),"",Setup!$C$11&amp;TEXT(MONTH(Setup!$C$7),"00")&amp;"-"&amp;TEXT(COUNTIF($F$7:F50,"Payment"),"000"))</f>
        <v/>
      </c>
      <c r="D50" s="85"/>
      <c r="E50" s="85"/>
      <c r="F50" s="86"/>
      <c r="G50" s="87"/>
      <c r="H50" s="85"/>
      <c r="I50" s="42" t="n">
        <f aca="false">IF(F50="Receipt (cash in)",N(G50),0)</f>
        <v>0</v>
      </c>
      <c r="J50" s="42" t="n">
        <f aca="false">IF(F50="Payment",N(G50),0)</f>
        <v>0</v>
      </c>
      <c r="K50" s="43" t="str">
        <f aca="false">IF(B50="","",$I$6+SUM($I$7:I50)-SUM($J$7:J50))</f>
        <v/>
      </c>
      <c r="L50" s="86"/>
      <c r="M50" s="44" t="str">
        <f aca="false">IF(AND(F50="Payment",$H50=M$5),N($G50),"")</f>
        <v/>
      </c>
      <c r="N50" s="44" t="str">
        <f aca="false">IF(AND(F50="Payment",$H50=N$5),N($G50),"")</f>
        <v/>
      </c>
      <c r="O50" s="44" t="str">
        <f aca="false">IF(AND(F50="Payment",$H50=O$5),N($G50),"")</f>
        <v/>
      </c>
      <c r="P50" s="44" t="str">
        <f aca="false">IF(AND(F50="Payment",$H50=P$5),N($G50),"")</f>
        <v/>
      </c>
      <c r="Q50" s="44" t="str">
        <f aca="false">IF(AND(F50="Payment",$H50=Q$5),N($G50),"")</f>
        <v/>
      </c>
      <c r="R50" s="44" t="str">
        <f aca="false">IF(AND(F50="Payment",$H50=R$5),N($G50),"")</f>
        <v/>
      </c>
      <c r="S50" s="44" t="str">
        <f aca="false">IF(AND(F50="Payment",$H50=S$5),N($G50),"")</f>
        <v/>
      </c>
      <c r="T50" s="44" t="str">
        <f aca="false">IF(AND(F50="Payment",$H50=T$5),N($G50),"")</f>
        <v/>
      </c>
      <c r="U50" s="44" t="str">
        <f aca="false">IF(AND(F50="Payment",$H50=U$5),N($G50),"")</f>
        <v/>
      </c>
      <c r="V50" s="44" t="str">
        <f aca="false">IF(AND(F50="Payment",$H50=V$5),N($G50),"")</f>
        <v/>
      </c>
      <c r="W50" s="45" t="str">
        <f aca="false">IF(B50="","",IF(F50="","Pick type",IF(AND(F50="Payment",H50=""),"Pick head",IF(AND(F50="Payment",N(G50)&gt;Setup!$C$10),"Above limit",IF(N(K50)&lt;0,"Negative balance",IF(AND(F50="Payment",L50&lt;&gt;"Yes"),"No bill","OK"))))))</f>
        <v/>
      </c>
    </row>
    <row r="51" customFormat="false" ht="15" hidden="false" customHeight="false" outlineLevel="0" collapsed="false">
      <c r="A51" s="36" t="str">
        <f aca="false">IF(B51="","",ROW()-6)</f>
        <v/>
      </c>
      <c r="B51" s="84"/>
      <c r="C51" s="38" t="str">
        <f aca="false">IF(OR(B51="",F51&lt;&gt;"Payment"),"",Setup!$C$11&amp;TEXT(MONTH(Setup!$C$7),"00")&amp;"-"&amp;TEXT(COUNTIF($F$7:F51,"Payment"),"000"))</f>
        <v/>
      </c>
      <c r="D51" s="85"/>
      <c r="E51" s="85"/>
      <c r="F51" s="86"/>
      <c r="G51" s="87"/>
      <c r="H51" s="85"/>
      <c r="I51" s="42" t="n">
        <f aca="false">IF(F51="Receipt (cash in)",N(G51),0)</f>
        <v>0</v>
      </c>
      <c r="J51" s="42" t="n">
        <f aca="false">IF(F51="Payment",N(G51),0)</f>
        <v>0</v>
      </c>
      <c r="K51" s="43" t="str">
        <f aca="false">IF(B51="","",$I$6+SUM($I$7:I51)-SUM($J$7:J51))</f>
        <v/>
      </c>
      <c r="L51" s="86"/>
      <c r="M51" s="44" t="str">
        <f aca="false">IF(AND(F51="Payment",$H51=M$5),N($G51),"")</f>
        <v/>
      </c>
      <c r="N51" s="44" t="str">
        <f aca="false">IF(AND(F51="Payment",$H51=N$5),N($G51),"")</f>
        <v/>
      </c>
      <c r="O51" s="44" t="str">
        <f aca="false">IF(AND(F51="Payment",$H51=O$5),N($G51),"")</f>
        <v/>
      </c>
      <c r="P51" s="44" t="str">
        <f aca="false">IF(AND(F51="Payment",$H51=P$5),N($G51),"")</f>
        <v/>
      </c>
      <c r="Q51" s="44" t="str">
        <f aca="false">IF(AND(F51="Payment",$H51=Q$5),N($G51),"")</f>
        <v/>
      </c>
      <c r="R51" s="44" t="str">
        <f aca="false">IF(AND(F51="Payment",$H51=R$5),N($G51),"")</f>
        <v/>
      </c>
      <c r="S51" s="44" t="str">
        <f aca="false">IF(AND(F51="Payment",$H51=S$5),N($G51),"")</f>
        <v/>
      </c>
      <c r="T51" s="44" t="str">
        <f aca="false">IF(AND(F51="Payment",$H51=T$5),N($G51),"")</f>
        <v/>
      </c>
      <c r="U51" s="44" t="str">
        <f aca="false">IF(AND(F51="Payment",$H51=U$5),N($G51),"")</f>
        <v/>
      </c>
      <c r="V51" s="44" t="str">
        <f aca="false">IF(AND(F51="Payment",$H51=V$5),N($G51),"")</f>
        <v/>
      </c>
      <c r="W51" s="45" t="str">
        <f aca="false">IF(B51="","",IF(F51="","Pick type",IF(AND(F51="Payment",H51=""),"Pick head",IF(AND(F51="Payment",N(G51)&gt;Setup!$C$10),"Above limit",IF(N(K51)&lt;0,"Negative balance",IF(AND(F51="Payment",L51&lt;&gt;"Yes"),"No bill","OK"))))))</f>
        <v/>
      </c>
    </row>
    <row r="52" customFormat="false" ht="15" hidden="false" customHeight="false" outlineLevel="0" collapsed="false">
      <c r="A52" s="36" t="str">
        <f aca="false">IF(B52="","",ROW()-6)</f>
        <v/>
      </c>
      <c r="B52" s="84"/>
      <c r="C52" s="38" t="str">
        <f aca="false">IF(OR(B52="",F52&lt;&gt;"Payment"),"",Setup!$C$11&amp;TEXT(MONTH(Setup!$C$7),"00")&amp;"-"&amp;TEXT(COUNTIF($F$7:F52,"Payment"),"000"))</f>
        <v/>
      </c>
      <c r="D52" s="85"/>
      <c r="E52" s="85"/>
      <c r="F52" s="86"/>
      <c r="G52" s="87"/>
      <c r="H52" s="85"/>
      <c r="I52" s="42" t="n">
        <f aca="false">IF(F52="Receipt (cash in)",N(G52),0)</f>
        <v>0</v>
      </c>
      <c r="J52" s="42" t="n">
        <f aca="false">IF(F52="Payment",N(G52),0)</f>
        <v>0</v>
      </c>
      <c r="K52" s="43" t="str">
        <f aca="false">IF(B52="","",$I$6+SUM($I$7:I52)-SUM($J$7:J52))</f>
        <v/>
      </c>
      <c r="L52" s="86"/>
      <c r="M52" s="44" t="str">
        <f aca="false">IF(AND(F52="Payment",$H52=M$5),N($G52),"")</f>
        <v/>
      </c>
      <c r="N52" s="44" t="str">
        <f aca="false">IF(AND(F52="Payment",$H52=N$5),N($G52),"")</f>
        <v/>
      </c>
      <c r="O52" s="44" t="str">
        <f aca="false">IF(AND(F52="Payment",$H52=O$5),N($G52),"")</f>
        <v/>
      </c>
      <c r="P52" s="44" t="str">
        <f aca="false">IF(AND(F52="Payment",$H52=P$5),N($G52),"")</f>
        <v/>
      </c>
      <c r="Q52" s="44" t="str">
        <f aca="false">IF(AND(F52="Payment",$H52=Q$5),N($G52),"")</f>
        <v/>
      </c>
      <c r="R52" s="44" t="str">
        <f aca="false">IF(AND(F52="Payment",$H52=R$5),N($G52),"")</f>
        <v/>
      </c>
      <c r="S52" s="44" t="str">
        <f aca="false">IF(AND(F52="Payment",$H52=S$5),N($G52),"")</f>
        <v/>
      </c>
      <c r="T52" s="44" t="str">
        <f aca="false">IF(AND(F52="Payment",$H52=T$5),N($G52),"")</f>
        <v/>
      </c>
      <c r="U52" s="44" t="str">
        <f aca="false">IF(AND(F52="Payment",$H52=U$5),N($G52),"")</f>
        <v/>
      </c>
      <c r="V52" s="44" t="str">
        <f aca="false">IF(AND(F52="Payment",$H52=V$5),N($G52),"")</f>
        <v/>
      </c>
      <c r="W52" s="45" t="str">
        <f aca="false">IF(B52="","",IF(F52="","Pick type",IF(AND(F52="Payment",H52=""),"Pick head",IF(AND(F52="Payment",N(G52)&gt;Setup!$C$10),"Above limit",IF(N(K52)&lt;0,"Negative balance",IF(AND(F52="Payment",L52&lt;&gt;"Yes"),"No bill","OK"))))))</f>
        <v/>
      </c>
    </row>
    <row r="53" customFormat="false" ht="15" hidden="false" customHeight="false" outlineLevel="0" collapsed="false">
      <c r="A53" s="36" t="str">
        <f aca="false">IF(B53="","",ROW()-6)</f>
        <v/>
      </c>
      <c r="B53" s="84"/>
      <c r="C53" s="38" t="str">
        <f aca="false">IF(OR(B53="",F53&lt;&gt;"Payment"),"",Setup!$C$11&amp;TEXT(MONTH(Setup!$C$7),"00")&amp;"-"&amp;TEXT(COUNTIF($F$7:F53,"Payment"),"000"))</f>
        <v/>
      </c>
      <c r="D53" s="85"/>
      <c r="E53" s="85"/>
      <c r="F53" s="86"/>
      <c r="G53" s="87"/>
      <c r="H53" s="85"/>
      <c r="I53" s="42" t="n">
        <f aca="false">IF(F53="Receipt (cash in)",N(G53),0)</f>
        <v>0</v>
      </c>
      <c r="J53" s="42" t="n">
        <f aca="false">IF(F53="Payment",N(G53),0)</f>
        <v>0</v>
      </c>
      <c r="K53" s="43" t="str">
        <f aca="false">IF(B53="","",$I$6+SUM($I$7:I53)-SUM($J$7:J53))</f>
        <v/>
      </c>
      <c r="L53" s="86"/>
      <c r="M53" s="44" t="str">
        <f aca="false">IF(AND(F53="Payment",$H53=M$5),N($G53),"")</f>
        <v/>
      </c>
      <c r="N53" s="44" t="str">
        <f aca="false">IF(AND(F53="Payment",$H53=N$5),N($G53),"")</f>
        <v/>
      </c>
      <c r="O53" s="44" t="str">
        <f aca="false">IF(AND(F53="Payment",$H53=O$5),N($G53),"")</f>
        <v/>
      </c>
      <c r="P53" s="44" t="str">
        <f aca="false">IF(AND(F53="Payment",$H53=P$5),N($G53),"")</f>
        <v/>
      </c>
      <c r="Q53" s="44" t="str">
        <f aca="false">IF(AND(F53="Payment",$H53=Q$5),N($G53),"")</f>
        <v/>
      </c>
      <c r="R53" s="44" t="str">
        <f aca="false">IF(AND(F53="Payment",$H53=R$5),N($G53),"")</f>
        <v/>
      </c>
      <c r="S53" s="44" t="str">
        <f aca="false">IF(AND(F53="Payment",$H53=S$5),N($G53),"")</f>
        <v/>
      </c>
      <c r="T53" s="44" t="str">
        <f aca="false">IF(AND(F53="Payment",$H53=T$5),N($G53),"")</f>
        <v/>
      </c>
      <c r="U53" s="44" t="str">
        <f aca="false">IF(AND(F53="Payment",$H53=U$5),N($G53),"")</f>
        <v/>
      </c>
      <c r="V53" s="44" t="str">
        <f aca="false">IF(AND(F53="Payment",$H53=V$5),N($G53),"")</f>
        <v/>
      </c>
      <c r="W53" s="45" t="str">
        <f aca="false">IF(B53="","",IF(F53="","Pick type",IF(AND(F53="Payment",H53=""),"Pick head",IF(AND(F53="Payment",N(G53)&gt;Setup!$C$10),"Above limit",IF(N(K53)&lt;0,"Negative balance",IF(AND(F53="Payment",L53&lt;&gt;"Yes"),"No bill","OK"))))))</f>
        <v/>
      </c>
    </row>
    <row r="54" customFormat="false" ht="15" hidden="false" customHeight="false" outlineLevel="0" collapsed="false">
      <c r="A54" s="36" t="str">
        <f aca="false">IF(B54="","",ROW()-6)</f>
        <v/>
      </c>
      <c r="B54" s="84"/>
      <c r="C54" s="38" t="str">
        <f aca="false">IF(OR(B54="",F54&lt;&gt;"Payment"),"",Setup!$C$11&amp;TEXT(MONTH(Setup!$C$7),"00")&amp;"-"&amp;TEXT(COUNTIF($F$7:F54,"Payment"),"000"))</f>
        <v/>
      </c>
      <c r="D54" s="85"/>
      <c r="E54" s="85"/>
      <c r="F54" s="86"/>
      <c r="G54" s="87"/>
      <c r="H54" s="85"/>
      <c r="I54" s="42" t="n">
        <f aca="false">IF(F54="Receipt (cash in)",N(G54),0)</f>
        <v>0</v>
      </c>
      <c r="J54" s="42" t="n">
        <f aca="false">IF(F54="Payment",N(G54),0)</f>
        <v>0</v>
      </c>
      <c r="K54" s="43" t="str">
        <f aca="false">IF(B54="","",$I$6+SUM($I$7:I54)-SUM($J$7:J54))</f>
        <v/>
      </c>
      <c r="L54" s="86"/>
      <c r="M54" s="44" t="str">
        <f aca="false">IF(AND(F54="Payment",$H54=M$5),N($G54),"")</f>
        <v/>
      </c>
      <c r="N54" s="44" t="str">
        <f aca="false">IF(AND(F54="Payment",$H54=N$5),N($G54),"")</f>
        <v/>
      </c>
      <c r="O54" s="44" t="str">
        <f aca="false">IF(AND(F54="Payment",$H54=O$5),N($G54),"")</f>
        <v/>
      </c>
      <c r="P54" s="44" t="str">
        <f aca="false">IF(AND(F54="Payment",$H54=P$5),N($G54),"")</f>
        <v/>
      </c>
      <c r="Q54" s="44" t="str">
        <f aca="false">IF(AND(F54="Payment",$H54=Q$5),N($G54),"")</f>
        <v/>
      </c>
      <c r="R54" s="44" t="str">
        <f aca="false">IF(AND(F54="Payment",$H54=R$5),N($G54),"")</f>
        <v/>
      </c>
      <c r="S54" s="44" t="str">
        <f aca="false">IF(AND(F54="Payment",$H54=S$5),N($G54),"")</f>
        <v/>
      </c>
      <c r="T54" s="44" t="str">
        <f aca="false">IF(AND(F54="Payment",$H54=T$5),N($G54),"")</f>
        <v/>
      </c>
      <c r="U54" s="44" t="str">
        <f aca="false">IF(AND(F54="Payment",$H54=U$5),N($G54),"")</f>
        <v/>
      </c>
      <c r="V54" s="44" t="str">
        <f aca="false">IF(AND(F54="Payment",$H54=V$5),N($G54),"")</f>
        <v/>
      </c>
      <c r="W54" s="45" t="str">
        <f aca="false">IF(B54="","",IF(F54="","Pick type",IF(AND(F54="Payment",H54=""),"Pick head",IF(AND(F54="Payment",N(G54)&gt;Setup!$C$10),"Above limit",IF(N(K54)&lt;0,"Negative balance",IF(AND(F54="Payment",L54&lt;&gt;"Yes"),"No bill","OK"))))))</f>
        <v/>
      </c>
    </row>
    <row r="55" customFormat="false" ht="15" hidden="false" customHeight="false" outlineLevel="0" collapsed="false">
      <c r="A55" s="36" t="str">
        <f aca="false">IF(B55="","",ROW()-6)</f>
        <v/>
      </c>
      <c r="B55" s="84"/>
      <c r="C55" s="38" t="str">
        <f aca="false">IF(OR(B55="",F55&lt;&gt;"Payment"),"",Setup!$C$11&amp;TEXT(MONTH(Setup!$C$7),"00")&amp;"-"&amp;TEXT(COUNTIF($F$7:F55,"Payment"),"000"))</f>
        <v/>
      </c>
      <c r="D55" s="85"/>
      <c r="E55" s="85"/>
      <c r="F55" s="86"/>
      <c r="G55" s="87"/>
      <c r="H55" s="85"/>
      <c r="I55" s="42" t="n">
        <f aca="false">IF(F55="Receipt (cash in)",N(G55),0)</f>
        <v>0</v>
      </c>
      <c r="J55" s="42" t="n">
        <f aca="false">IF(F55="Payment",N(G55),0)</f>
        <v>0</v>
      </c>
      <c r="K55" s="43" t="str">
        <f aca="false">IF(B55="","",$I$6+SUM($I$7:I55)-SUM($J$7:J55))</f>
        <v/>
      </c>
      <c r="L55" s="86"/>
      <c r="M55" s="44" t="str">
        <f aca="false">IF(AND(F55="Payment",$H55=M$5),N($G55),"")</f>
        <v/>
      </c>
      <c r="N55" s="44" t="str">
        <f aca="false">IF(AND(F55="Payment",$H55=N$5),N($G55),"")</f>
        <v/>
      </c>
      <c r="O55" s="44" t="str">
        <f aca="false">IF(AND(F55="Payment",$H55=O$5),N($G55),"")</f>
        <v/>
      </c>
      <c r="P55" s="44" t="str">
        <f aca="false">IF(AND(F55="Payment",$H55=P$5),N($G55),"")</f>
        <v/>
      </c>
      <c r="Q55" s="44" t="str">
        <f aca="false">IF(AND(F55="Payment",$H55=Q$5),N($G55),"")</f>
        <v/>
      </c>
      <c r="R55" s="44" t="str">
        <f aca="false">IF(AND(F55="Payment",$H55=R$5),N($G55),"")</f>
        <v/>
      </c>
      <c r="S55" s="44" t="str">
        <f aca="false">IF(AND(F55="Payment",$H55=S$5),N($G55),"")</f>
        <v/>
      </c>
      <c r="T55" s="44" t="str">
        <f aca="false">IF(AND(F55="Payment",$H55=T$5),N($G55),"")</f>
        <v/>
      </c>
      <c r="U55" s="44" t="str">
        <f aca="false">IF(AND(F55="Payment",$H55=U$5),N($G55),"")</f>
        <v/>
      </c>
      <c r="V55" s="44" t="str">
        <f aca="false">IF(AND(F55="Payment",$H55=V$5),N($G55),"")</f>
        <v/>
      </c>
      <c r="W55" s="45" t="str">
        <f aca="false">IF(B55="","",IF(F55="","Pick type",IF(AND(F55="Payment",H55=""),"Pick head",IF(AND(F55="Payment",N(G55)&gt;Setup!$C$10),"Above limit",IF(N(K55)&lt;0,"Negative balance",IF(AND(F55="Payment",L55&lt;&gt;"Yes"),"No bill","OK"))))))</f>
        <v/>
      </c>
    </row>
    <row r="56" customFormat="false" ht="15" hidden="false" customHeight="false" outlineLevel="0" collapsed="false">
      <c r="A56" s="36" t="str">
        <f aca="false">IF(B56="","",ROW()-6)</f>
        <v/>
      </c>
      <c r="B56" s="84"/>
      <c r="C56" s="38" t="str">
        <f aca="false">IF(OR(B56="",F56&lt;&gt;"Payment"),"",Setup!$C$11&amp;TEXT(MONTH(Setup!$C$7),"00")&amp;"-"&amp;TEXT(COUNTIF($F$7:F56,"Payment"),"000"))</f>
        <v/>
      </c>
      <c r="D56" s="85"/>
      <c r="E56" s="85"/>
      <c r="F56" s="86"/>
      <c r="G56" s="87"/>
      <c r="H56" s="85"/>
      <c r="I56" s="42" t="n">
        <f aca="false">IF(F56="Receipt (cash in)",N(G56),0)</f>
        <v>0</v>
      </c>
      <c r="J56" s="42" t="n">
        <f aca="false">IF(F56="Payment",N(G56),0)</f>
        <v>0</v>
      </c>
      <c r="K56" s="43" t="str">
        <f aca="false">IF(B56="","",$I$6+SUM($I$7:I56)-SUM($J$7:J56))</f>
        <v/>
      </c>
      <c r="L56" s="86"/>
      <c r="M56" s="44" t="str">
        <f aca="false">IF(AND(F56="Payment",$H56=M$5),N($G56),"")</f>
        <v/>
      </c>
      <c r="N56" s="44" t="str">
        <f aca="false">IF(AND(F56="Payment",$H56=N$5),N($G56),"")</f>
        <v/>
      </c>
      <c r="O56" s="44" t="str">
        <f aca="false">IF(AND(F56="Payment",$H56=O$5),N($G56),"")</f>
        <v/>
      </c>
      <c r="P56" s="44" t="str">
        <f aca="false">IF(AND(F56="Payment",$H56=P$5),N($G56),"")</f>
        <v/>
      </c>
      <c r="Q56" s="44" t="str">
        <f aca="false">IF(AND(F56="Payment",$H56=Q$5),N($G56),"")</f>
        <v/>
      </c>
      <c r="R56" s="44" t="str">
        <f aca="false">IF(AND(F56="Payment",$H56=R$5),N($G56),"")</f>
        <v/>
      </c>
      <c r="S56" s="44" t="str">
        <f aca="false">IF(AND(F56="Payment",$H56=S$5),N($G56),"")</f>
        <v/>
      </c>
      <c r="T56" s="44" t="str">
        <f aca="false">IF(AND(F56="Payment",$H56=T$5),N($G56),"")</f>
        <v/>
      </c>
      <c r="U56" s="44" t="str">
        <f aca="false">IF(AND(F56="Payment",$H56=U$5),N($G56),"")</f>
        <v/>
      </c>
      <c r="V56" s="44" t="str">
        <f aca="false">IF(AND(F56="Payment",$H56=V$5),N($G56),"")</f>
        <v/>
      </c>
      <c r="W56" s="45" t="str">
        <f aca="false">IF(B56="","",IF(F56="","Pick type",IF(AND(F56="Payment",H56=""),"Pick head",IF(AND(F56="Payment",N(G56)&gt;Setup!$C$10),"Above limit",IF(N(K56)&lt;0,"Negative balance",IF(AND(F56="Payment",L56&lt;&gt;"Yes"),"No bill","OK"))))))</f>
        <v/>
      </c>
    </row>
    <row r="57" customFormat="false" ht="15" hidden="false" customHeight="false" outlineLevel="0" collapsed="false">
      <c r="A57" s="36" t="str">
        <f aca="false">IF(B57="","",ROW()-6)</f>
        <v/>
      </c>
      <c r="B57" s="84"/>
      <c r="C57" s="38" t="str">
        <f aca="false">IF(OR(B57="",F57&lt;&gt;"Payment"),"",Setup!$C$11&amp;TEXT(MONTH(Setup!$C$7),"00")&amp;"-"&amp;TEXT(COUNTIF($F$7:F57,"Payment"),"000"))</f>
        <v/>
      </c>
      <c r="D57" s="85"/>
      <c r="E57" s="85"/>
      <c r="F57" s="86"/>
      <c r="G57" s="87"/>
      <c r="H57" s="85"/>
      <c r="I57" s="42" t="n">
        <f aca="false">IF(F57="Receipt (cash in)",N(G57),0)</f>
        <v>0</v>
      </c>
      <c r="J57" s="42" t="n">
        <f aca="false">IF(F57="Payment",N(G57),0)</f>
        <v>0</v>
      </c>
      <c r="K57" s="43" t="str">
        <f aca="false">IF(B57="","",$I$6+SUM($I$7:I57)-SUM($J$7:J57))</f>
        <v/>
      </c>
      <c r="L57" s="86"/>
      <c r="M57" s="44" t="str">
        <f aca="false">IF(AND(F57="Payment",$H57=M$5),N($G57),"")</f>
        <v/>
      </c>
      <c r="N57" s="44" t="str">
        <f aca="false">IF(AND(F57="Payment",$H57=N$5),N($G57),"")</f>
        <v/>
      </c>
      <c r="O57" s="44" t="str">
        <f aca="false">IF(AND(F57="Payment",$H57=O$5),N($G57),"")</f>
        <v/>
      </c>
      <c r="P57" s="44" t="str">
        <f aca="false">IF(AND(F57="Payment",$H57=P$5),N($G57),"")</f>
        <v/>
      </c>
      <c r="Q57" s="44" t="str">
        <f aca="false">IF(AND(F57="Payment",$H57=Q$5),N($G57),"")</f>
        <v/>
      </c>
      <c r="R57" s="44" t="str">
        <f aca="false">IF(AND(F57="Payment",$H57=R$5),N($G57),"")</f>
        <v/>
      </c>
      <c r="S57" s="44" t="str">
        <f aca="false">IF(AND(F57="Payment",$H57=S$5),N($G57),"")</f>
        <v/>
      </c>
      <c r="T57" s="44" t="str">
        <f aca="false">IF(AND(F57="Payment",$H57=T$5),N($G57),"")</f>
        <v/>
      </c>
      <c r="U57" s="44" t="str">
        <f aca="false">IF(AND(F57="Payment",$H57=U$5),N($G57),"")</f>
        <v/>
      </c>
      <c r="V57" s="44" t="str">
        <f aca="false">IF(AND(F57="Payment",$H57=V$5),N($G57),"")</f>
        <v/>
      </c>
      <c r="W57" s="45" t="str">
        <f aca="false">IF(B57="","",IF(F57="","Pick type",IF(AND(F57="Payment",H57=""),"Pick head",IF(AND(F57="Payment",N(G57)&gt;Setup!$C$10),"Above limit",IF(N(K57)&lt;0,"Negative balance",IF(AND(F57="Payment",L57&lt;&gt;"Yes"),"No bill","OK"))))))</f>
        <v/>
      </c>
    </row>
    <row r="58" customFormat="false" ht="15" hidden="false" customHeight="false" outlineLevel="0" collapsed="false">
      <c r="A58" s="36" t="str">
        <f aca="false">IF(B58="","",ROW()-6)</f>
        <v/>
      </c>
      <c r="B58" s="84"/>
      <c r="C58" s="38" t="str">
        <f aca="false">IF(OR(B58="",F58&lt;&gt;"Payment"),"",Setup!$C$11&amp;TEXT(MONTH(Setup!$C$7),"00")&amp;"-"&amp;TEXT(COUNTIF($F$7:F58,"Payment"),"000"))</f>
        <v/>
      </c>
      <c r="D58" s="85"/>
      <c r="E58" s="85"/>
      <c r="F58" s="86"/>
      <c r="G58" s="87"/>
      <c r="H58" s="85"/>
      <c r="I58" s="42" t="n">
        <f aca="false">IF(F58="Receipt (cash in)",N(G58),0)</f>
        <v>0</v>
      </c>
      <c r="J58" s="42" t="n">
        <f aca="false">IF(F58="Payment",N(G58),0)</f>
        <v>0</v>
      </c>
      <c r="K58" s="43" t="str">
        <f aca="false">IF(B58="","",$I$6+SUM($I$7:I58)-SUM($J$7:J58))</f>
        <v/>
      </c>
      <c r="L58" s="86"/>
      <c r="M58" s="44" t="str">
        <f aca="false">IF(AND(F58="Payment",$H58=M$5),N($G58),"")</f>
        <v/>
      </c>
      <c r="N58" s="44" t="str">
        <f aca="false">IF(AND(F58="Payment",$H58=N$5),N($G58),"")</f>
        <v/>
      </c>
      <c r="O58" s="44" t="str">
        <f aca="false">IF(AND(F58="Payment",$H58=O$5),N($G58),"")</f>
        <v/>
      </c>
      <c r="P58" s="44" t="str">
        <f aca="false">IF(AND(F58="Payment",$H58=P$5),N($G58),"")</f>
        <v/>
      </c>
      <c r="Q58" s="44" t="str">
        <f aca="false">IF(AND(F58="Payment",$H58=Q$5),N($G58),"")</f>
        <v/>
      </c>
      <c r="R58" s="44" t="str">
        <f aca="false">IF(AND(F58="Payment",$H58=R$5),N($G58),"")</f>
        <v/>
      </c>
      <c r="S58" s="44" t="str">
        <f aca="false">IF(AND(F58="Payment",$H58=S$5),N($G58),"")</f>
        <v/>
      </c>
      <c r="T58" s="44" t="str">
        <f aca="false">IF(AND(F58="Payment",$H58=T$5),N($G58),"")</f>
        <v/>
      </c>
      <c r="U58" s="44" t="str">
        <f aca="false">IF(AND(F58="Payment",$H58=U$5),N($G58),"")</f>
        <v/>
      </c>
      <c r="V58" s="44" t="str">
        <f aca="false">IF(AND(F58="Payment",$H58=V$5),N($G58),"")</f>
        <v/>
      </c>
      <c r="W58" s="45" t="str">
        <f aca="false">IF(B58="","",IF(F58="","Pick type",IF(AND(F58="Payment",H58=""),"Pick head",IF(AND(F58="Payment",N(G58)&gt;Setup!$C$10),"Above limit",IF(N(K58)&lt;0,"Negative balance",IF(AND(F58="Payment",L58&lt;&gt;"Yes"),"No bill","OK"))))))</f>
        <v/>
      </c>
    </row>
    <row r="59" customFormat="false" ht="15" hidden="false" customHeight="false" outlineLevel="0" collapsed="false">
      <c r="A59" s="36" t="str">
        <f aca="false">IF(B59="","",ROW()-6)</f>
        <v/>
      </c>
      <c r="B59" s="84"/>
      <c r="C59" s="38" t="str">
        <f aca="false">IF(OR(B59="",F59&lt;&gt;"Payment"),"",Setup!$C$11&amp;TEXT(MONTH(Setup!$C$7),"00")&amp;"-"&amp;TEXT(COUNTIF($F$7:F59,"Payment"),"000"))</f>
        <v/>
      </c>
      <c r="D59" s="85"/>
      <c r="E59" s="85"/>
      <c r="F59" s="86"/>
      <c r="G59" s="87"/>
      <c r="H59" s="85"/>
      <c r="I59" s="42" t="n">
        <f aca="false">IF(F59="Receipt (cash in)",N(G59),0)</f>
        <v>0</v>
      </c>
      <c r="J59" s="42" t="n">
        <f aca="false">IF(F59="Payment",N(G59),0)</f>
        <v>0</v>
      </c>
      <c r="K59" s="43" t="str">
        <f aca="false">IF(B59="","",$I$6+SUM($I$7:I59)-SUM($J$7:J59))</f>
        <v/>
      </c>
      <c r="L59" s="86"/>
      <c r="M59" s="44" t="str">
        <f aca="false">IF(AND(F59="Payment",$H59=M$5),N($G59),"")</f>
        <v/>
      </c>
      <c r="N59" s="44" t="str">
        <f aca="false">IF(AND(F59="Payment",$H59=N$5),N($G59),"")</f>
        <v/>
      </c>
      <c r="O59" s="44" t="str">
        <f aca="false">IF(AND(F59="Payment",$H59=O$5),N($G59),"")</f>
        <v/>
      </c>
      <c r="P59" s="44" t="str">
        <f aca="false">IF(AND(F59="Payment",$H59=P$5),N($G59),"")</f>
        <v/>
      </c>
      <c r="Q59" s="44" t="str">
        <f aca="false">IF(AND(F59="Payment",$H59=Q$5),N($G59),"")</f>
        <v/>
      </c>
      <c r="R59" s="44" t="str">
        <f aca="false">IF(AND(F59="Payment",$H59=R$5),N($G59),"")</f>
        <v/>
      </c>
      <c r="S59" s="44" t="str">
        <f aca="false">IF(AND(F59="Payment",$H59=S$5),N($G59),"")</f>
        <v/>
      </c>
      <c r="T59" s="44" t="str">
        <f aca="false">IF(AND(F59="Payment",$H59=T$5),N($G59),"")</f>
        <v/>
      </c>
      <c r="U59" s="44" t="str">
        <f aca="false">IF(AND(F59="Payment",$H59=U$5),N($G59),"")</f>
        <v/>
      </c>
      <c r="V59" s="44" t="str">
        <f aca="false">IF(AND(F59="Payment",$H59=V$5),N($G59),"")</f>
        <v/>
      </c>
      <c r="W59" s="45" t="str">
        <f aca="false">IF(B59="","",IF(F59="","Pick type",IF(AND(F59="Payment",H59=""),"Pick head",IF(AND(F59="Payment",N(G59)&gt;Setup!$C$10),"Above limit",IF(N(K59)&lt;0,"Negative balance",IF(AND(F59="Payment",L59&lt;&gt;"Yes"),"No bill","OK"))))))</f>
        <v/>
      </c>
    </row>
    <row r="60" customFormat="false" ht="15" hidden="false" customHeight="false" outlineLevel="0" collapsed="false">
      <c r="A60" s="36" t="str">
        <f aca="false">IF(B60="","",ROW()-6)</f>
        <v/>
      </c>
      <c r="B60" s="84"/>
      <c r="C60" s="38" t="str">
        <f aca="false">IF(OR(B60="",F60&lt;&gt;"Payment"),"",Setup!$C$11&amp;TEXT(MONTH(Setup!$C$7),"00")&amp;"-"&amp;TEXT(COUNTIF($F$7:F60,"Payment"),"000"))</f>
        <v/>
      </c>
      <c r="D60" s="85"/>
      <c r="E60" s="85"/>
      <c r="F60" s="86"/>
      <c r="G60" s="87"/>
      <c r="H60" s="85"/>
      <c r="I60" s="42" t="n">
        <f aca="false">IF(F60="Receipt (cash in)",N(G60),0)</f>
        <v>0</v>
      </c>
      <c r="J60" s="42" t="n">
        <f aca="false">IF(F60="Payment",N(G60),0)</f>
        <v>0</v>
      </c>
      <c r="K60" s="43" t="str">
        <f aca="false">IF(B60="","",$I$6+SUM($I$7:I60)-SUM($J$7:J60))</f>
        <v/>
      </c>
      <c r="L60" s="86"/>
      <c r="M60" s="44" t="str">
        <f aca="false">IF(AND(F60="Payment",$H60=M$5),N($G60),"")</f>
        <v/>
      </c>
      <c r="N60" s="44" t="str">
        <f aca="false">IF(AND(F60="Payment",$H60=N$5),N($G60),"")</f>
        <v/>
      </c>
      <c r="O60" s="44" t="str">
        <f aca="false">IF(AND(F60="Payment",$H60=O$5),N($G60),"")</f>
        <v/>
      </c>
      <c r="P60" s="44" t="str">
        <f aca="false">IF(AND(F60="Payment",$H60=P$5),N($G60),"")</f>
        <v/>
      </c>
      <c r="Q60" s="44" t="str">
        <f aca="false">IF(AND(F60="Payment",$H60=Q$5),N($G60),"")</f>
        <v/>
      </c>
      <c r="R60" s="44" t="str">
        <f aca="false">IF(AND(F60="Payment",$H60=R$5),N($G60),"")</f>
        <v/>
      </c>
      <c r="S60" s="44" t="str">
        <f aca="false">IF(AND(F60="Payment",$H60=S$5),N($G60),"")</f>
        <v/>
      </c>
      <c r="T60" s="44" t="str">
        <f aca="false">IF(AND(F60="Payment",$H60=T$5),N($G60),"")</f>
        <v/>
      </c>
      <c r="U60" s="44" t="str">
        <f aca="false">IF(AND(F60="Payment",$H60=U$5),N($G60),"")</f>
        <v/>
      </c>
      <c r="V60" s="44" t="str">
        <f aca="false">IF(AND(F60="Payment",$H60=V$5),N($G60),"")</f>
        <v/>
      </c>
      <c r="W60" s="45" t="str">
        <f aca="false">IF(B60="","",IF(F60="","Pick type",IF(AND(F60="Payment",H60=""),"Pick head",IF(AND(F60="Payment",N(G60)&gt;Setup!$C$10),"Above limit",IF(N(K60)&lt;0,"Negative balance",IF(AND(F60="Payment",L60&lt;&gt;"Yes"),"No bill","OK"))))))</f>
        <v/>
      </c>
    </row>
    <row r="61" customFormat="false" ht="15" hidden="false" customHeight="false" outlineLevel="0" collapsed="false">
      <c r="A61" s="36" t="str">
        <f aca="false">IF(B61="","",ROW()-6)</f>
        <v/>
      </c>
      <c r="B61" s="84"/>
      <c r="C61" s="38" t="str">
        <f aca="false">IF(OR(B61="",F61&lt;&gt;"Payment"),"",Setup!$C$11&amp;TEXT(MONTH(Setup!$C$7),"00")&amp;"-"&amp;TEXT(COUNTIF($F$7:F61,"Payment"),"000"))</f>
        <v/>
      </c>
      <c r="D61" s="85"/>
      <c r="E61" s="85"/>
      <c r="F61" s="86"/>
      <c r="G61" s="87"/>
      <c r="H61" s="85"/>
      <c r="I61" s="42" t="n">
        <f aca="false">IF(F61="Receipt (cash in)",N(G61),0)</f>
        <v>0</v>
      </c>
      <c r="J61" s="42" t="n">
        <f aca="false">IF(F61="Payment",N(G61),0)</f>
        <v>0</v>
      </c>
      <c r="K61" s="43" t="str">
        <f aca="false">IF(B61="","",$I$6+SUM($I$7:I61)-SUM($J$7:J61))</f>
        <v/>
      </c>
      <c r="L61" s="86"/>
      <c r="M61" s="44" t="str">
        <f aca="false">IF(AND(F61="Payment",$H61=M$5),N($G61),"")</f>
        <v/>
      </c>
      <c r="N61" s="44" t="str">
        <f aca="false">IF(AND(F61="Payment",$H61=N$5),N($G61),"")</f>
        <v/>
      </c>
      <c r="O61" s="44" t="str">
        <f aca="false">IF(AND(F61="Payment",$H61=O$5),N($G61),"")</f>
        <v/>
      </c>
      <c r="P61" s="44" t="str">
        <f aca="false">IF(AND(F61="Payment",$H61=P$5),N($G61),"")</f>
        <v/>
      </c>
      <c r="Q61" s="44" t="str">
        <f aca="false">IF(AND(F61="Payment",$H61=Q$5),N($G61),"")</f>
        <v/>
      </c>
      <c r="R61" s="44" t="str">
        <f aca="false">IF(AND(F61="Payment",$H61=R$5),N($G61),"")</f>
        <v/>
      </c>
      <c r="S61" s="44" t="str">
        <f aca="false">IF(AND(F61="Payment",$H61=S$5),N($G61),"")</f>
        <v/>
      </c>
      <c r="T61" s="44" t="str">
        <f aca="false">IF(AND(F61="Payment",$H61=T$5),N($G61),"")</f>
        <v/>
      </c>
      <c r="U61" s="44" t="str">
        <f aca="false">IF(AND(F61="Payment",$H61=U$5),N($G61),"")</f>
        <v/>
      </c>
      <c r="V61" s="44" t="str">
        <f aca="false">IF(AND(F61="Payment",$H61=V$5),N($G61),"")</f>
        <v/>
      </c>
      <c r="W61" s="45" t="str">
        <f aca="false">IF(B61="","",IF(F61="","Pick type",IF(AND(F61="Payment",H61=""),"Pick head",IF(AND(F61="Payment",N(G61)&gt;Setup!$C$10),"Above limit",IF(N(K61)&lt;0,"Negative balance",IF(AND(F61="Payment",L61&lt;&gt;"Yes"),"No bill","OK"))))))</f>
        <v/>
      </c>
    </row>
    <row r="62" customFormat="false" ht="15" hidden="false" customHeight="false" outlineLevel="0" collapsed="false">
      <c r="A62" s="36" t="str">
        <f aca="false">IF(B62="","",ROW()-6)</f>
        <v/>
      </c>
      <c r="B62" s="84"/>
      <c r="C62" s="38" t="str">
        <f aca="false">IF(OR(B62="",F62&lt;&gt;"Payment"),"",Setup!$C$11&amp;TEXT(MONTH(Setup!$C$7),"00")&amp;"-"&amp;TEXT(COUNTIF($F$7:F62,"Payment"),"000"))</f>
        <v/>
      </c>
      <c r="D62" s="85"/>
      <c r="E62" s="85"/>
      <c r="F62" s="86"/>
      <c r="G62" s="87"/>
      <c r="H62" s="85"/>
      <c r="I62" s="42" t="n">
        <f aca="false">IF(F62="Receipt (cash in)",N(G62),0)</f>
        <v>0</v>
      </c>
      <c r="J62" s="42" t="n">
        <f aca="false">IF(F62="Payment",N(G62),0)</f>
        <v>0</v>
      </c>
      <c r="K62" s="43" t="str">
        <f aca="false">IF(B62="","",$I$6+SUM($I$7:I62)-SUM($J$7:J62))</f>
        <v/>
      </c>
      <c r="L62" s="86"/>
      <c r="M62" s="44" t="str">
        <f aca="false">IF(AND(F62="Payment",$H62=M$5),N($G62),"")</f>
        <v/>
      </c>
      <c r="N62" s="44" t="str">
        <f aca="false">IF(AND(F62="Payment",$H62=N$5),N($G62),"")</f>
        <v/>
      </c>
      <c r="O62" s="44" t="str">
        <f aca="false">IF(AND(F62="Payment",$H62=O$5),N($G62),"")</f>
        <v/>
      </c>
      <c r="P62" s="44" t="str">
        <f aca="false">IF(AND(F62="Payment",$H62=P$5),N($G62),"")</f>
        <v/>
      </c>
      <c r="Q62" s="44" t="str">
        <f aca="false">IF(AND(F62="Payment",$H62=Q$5),N($G62),"")</f>
        <v/>
      </c>
      <c r="R62" s="44" t="str">
        <f aca="false">IF(AND(F62="Payment",$H62=R$5),N($G62),"")</f>
        <v/>
      </c>
      <c r="S62" s="44" t="str">
        <f aca="false">IF(AND(F62="Payment",$H62=S$5),N($G62),"")</f>
        <v/>
      </c>
      <c r="T62" s="44" t="str">
        <f aca="false">IF(AND(F62="Payment",$H62=T$5),N($G62),"")</f>
        <v/>
      </c>
      <c r="U62" s="44" t="str">
        <f aca="false">IF(AND(F62="Payment",$H62=U$5),N($G62),"")</f>
        <v/>
      </c>
      <c r="V62" s="44" t="str">
        <f aca="false">IF(AND(F62="Payment",$H62=V$5),N($G62),"")</f>
        <v/>
      </c>
      <c r="W62" s="45" t="str">
        <f aca="false">IF(B62="","",IF(F62="","Pick type",IF(AND(F62="Payment",H62=""),"Pick head",IF(AND(F62="Payment",N(G62)&gt;Setup!$C$10),"Above limit",IF(N(K62)&lt;0,"Negative balance",IF(AND(F62="Payment",L62&lt;&gt;"Yes"),"No bill","OK"))))))</f>
        <v/>
      </c>
    </row>
    <row r="63" customFormat="false" ht="15" hidden="false" customHeight="false" outlineLevel="0" collapsed="false">
      <c r="A63" s="36" t="str">
        <f aca="false">IF(B63="","",ROW()-6)</f>
        <v/>
      </c>
      <c r="B63" s="84"/>
      <c r="C63" s="38" t="str">
        <f aca="false">IF(OR(B63="",F63&lt;&gt;"Payment"),"",Setup!$C$11&amp;TEXT(MONTH(Setup!$C$7),"00")&amp;"-"&amp;TEXT(COUNTIF($F$7:F63,"Payment"),"000"))</f>
        <v/>
      </c>
      <c r="D63" s="85"/>
      <c r="E63" s="85"/>
      <c r="F63" s="86"/>
      <c r="G63" s="87"/>
      <c r="H63" s="85"/>
      <c r="I63" s="42" t="n">
        <f aca="false">IF(F63="Receipt (cash in)",N(G63),0)</f>
        <v>0</v>
      </c>
      <c r="J63" s="42" t="n">
        <f aca="false">IF(F63="Payment",N(G63),0)</f>
        <v>0</v>
      </c>
      <c r="K63" s="43" t="str">
        <f aca="false">IF(B63="","",$I$6+SUM($I$7:I63)-SUM($J$7:J63))</f>
        <v/>
      </c>
      <c r="L63" s="86"/>
      <c r="M63" s="44" t="str">
        <f aca="false">IF(AND(F63="Payment",$H63=M$5),N($G63),"")</f>
        <v/>
      </c>
      <c r="N63" s="44" t="str">
        <f aca="false">IF(AND(F63="Payment",$H63=N$5),N($G63),"")</f>
        <v/>
      </c>
      <c r="O63" s="44" t="str">
        <f aca="false">IF(AND(F63="Payment",$H63=O$5),N($G63),"")</f>
        <v/>
      </c>
      <c r="P63" s="44" t="str">
        <f aca="false">IF(AND(F63="Payment",$H63=P$5),N($G63),"")</f>
        <v/>
      </c>
      <c r="Q63" s="44" t="str">
        <f aca="false">IF(AND(F63="Payment",$H63=Q$5),N($G63),"")</f>
        <v/>
      </c>
      <c r="R63" s="44" t="str">
        <f aca="false">IF(AND(F63="Payment",$H63=R$5),N($G63),"")</f>
        <v/>
      </c>
      <c r="S63" s="44" t="str">
        <f aca="false">IF(AND(F63="Payment",$H63=S$5),N($G63),"")</f>
        <v/>
      </c>
      <c r="T63" s="44" t="str">
        <f aca="false">IF(AND(F63="Payment",$H63=T$5),N($G63),"")</f>
        <v/>
      </c>
      <c r="U63" s="44" t="str">
        <f aca="false">IF(AND(F63="Payment",$H63=U$5),N($G63),"")</f>
        <v/>
      </c>
      <c r="V63" s="44" t="str">
        <f aca="false">IF(AND(F63="Payment",$H63=V$5),N($G63),"")</f>
        <v/>
      </c>
      <c r="W63" s="45" t="str">
        <f aca="false">IF(B63="","",IF(F63="","Pick type",IF(AND(F63="Payment",H63=""),"Pick head",IF(AND(F63="Payment",N(G63)&gt;Setup!$C$10),"Above limit",IF(N(K63)&lt;0,"Negative balance",IF(AND(F63="Payment",L63&lt;&gt;"Yes"),"No bill","OK"))))))</f>
        <v/>
      </c>
    </row>
    <row r="64" customFormat="false" ht="15" hidden="false" customHeight="false" outlineLevel="0" collapsed="false">
      <c r="A64" s="36" t="str">
        <f aca="false">IF(B64="","",ROW()-6)</f>
        <v/>
      </c>
      <c r="B64" s="84"/>
      <c r="C64" s="38" t="str">
        <f aca="false">IF(OR(B64="",F64&lt;&gt;"Payment"),"",Setup!$C$11&amp;TEXT(MONTH(Setup!$C$7),"00")&amp;"-"&amp;TEXT(COUNTIF($F$7:F64,"Payment"),"000"))</f>
        <v/>
      </c>
      <c r="D64" s="85"/>
      <c r="E64" s="85"/>
      <c r="F64" s="86"/>
      <c r="G64" s="87"/>
      <c r="H64" s="85"/>
      <c r="I64" s="42" t="n">
        <f aca="false">IF(F64="Receipt (cash in)",N(G64),0)</f>
        <v>0</v>
      </c>
      <c r="J64" s="42" t="n">
        <f aca="false">IF(F64="Payment",N(G64),0)</f>
        <v>0</v>
      </c>
      <c r="K64" s="43" t="str">
        <f aca="false">IF(B64="","",$I$6+SUM($I$7:I64)-SUM($J$7:J64))</f>
        <v/>
      </c>
      <c r="L64" s="86"/>
      <c r="M64" s="44" t="str">
        <f aca="false">IF(AND(F64="Payment",$H64=M$5),N($G64),"")</f>
        <v/>
      </c>
      <c r="N64" s="44" t="str">
        <f aca="false">IF(AND(F64="Payment",$H64=N$5),N($G64),"")</f>
        <v/>
      </c>
      <c r="O64" s="44" t="str">
        <f aca="false">IF(AND(F64="Payment",$H64=O$5),N($G64),"")</f>
        <v/>
      </c>
      <c r="P64" s="44" t="str">
        <f aca="false">IF(AND(F64="Payment",$H64=P$5),N($G64),"")</f>
        <v/>
      </c>
      <c r="Q64" s="44" t="str">
        <f aca="false">IF(AND(F64="Payment",$H64=Q$5),N($G64),"")</f>
        <v/>
      </c>
      <c r="R64" s="44" t="str">
        <f aca="false">IF(AND(F64="Payment",$H64=R$5),N($G64),"")</f>
        <v/>
      </c>
      <c r="S64" s="44" t="str">
        <f aca="false">IF(AND(F64="Payment",$H64=S$5),N($G64),"")</f>
        <v/>
      </c>
      <c r="T64" s="44" t="str">
        <f aca="false">IF(AND(F64="Payment",$H64=T$5),N($G64),"")</f>
        <v/>
      </c>
      <c r="U64" s="44" t="str">
        <f aca="false">IF(AND(F64="Payment",$H64=U$5),N($G64),"")</f>
        <v/>
      </c>
      <c r="V64" s="44" t="str">
        <f aca="false">IF(AND(F64="Payment",$H64=V$5),N($G64),"")</f>
        <v/>
      </c>
      <c r="W64" s="45" t="str">
        <f aca="false">IF(B64="","",IF(F64="","Pick type",IF(AND(F64="Payment",H64=""),"Pick head",IF(AND(F64="Payment",N(G64)&gt;Setup!$C$10),"Above limit",IF(N(K64)&lt;0,"Negative balance",IF(AND(F64="Payment",L64&lt;&gt;"Yes"),"No bill","OK"))))))</f>
        <v/>
      </c>
    </row>
    <row r="65" customFormat="false" ht="15" hidden="false" customHeight="false" outlineLevel="0" collapsed="false">
      <c r="A65" s="36" t="str">
        <f aca="false">IF(B65="","",ROW()-6)</f>
        <v/>
      </c>
      <c r="B65" s="84"/>
      <c r="C65" s="38" t="str">
        <f aca="false">IF(OR(B65="",F65&lt;&gt;"Payment"),"",Setup!$C$11&amp;TEXT(MONTH(Setup!$C$7),"00")&amp;"-"&amp;TEXT(COUNTIF($F$7:F65,"Payment"),"000"))</f>
        <v/>
      </c>
      <c r="D65" s="85"/>
      <c r="E65" s="85"/>
      <c r="F65" s="86"/>
      <c r="G65" s="87"/>
      <c r="H65" s="85"/>
      <c r="I65" s="42" t="n">
        <f aca="false">IF(F65="Receipt (cash in)",N(G65),0)</f>
        <v>0</v>
      </c>
      <c r="J65" s="42" t="n">
        <f aca="false">IF(F65="Payment",N(G65),0)</f>
        <v>0</v>
      </c>
      <c r="K65" s="43" t="str">
        <f aca="false">IF(B65="","",$I$6+SUM($I$7:I65)-SUM($J$7:J65))</f>
        <v/>
      </c>
      <c r="L65" s="86"/>
      <c r="M65" s="44" t="str">
        <f aca="false">IF(AND(F65="Payment",$H65=M$5),N($G65),"")</f>
        <v/>
      </c>
      <c r="N65" s="44" t="str">
        <f aca="false">IF(AND(F65="Payment",$H65=N$5),N($G65),"")</f>
        <v/>
      </c>
      <c r="O65" s="44" t="str">
        <f aca="false">IF(AND(F65="Payment",$H65=O$5),N($G65),"")</f>
        <v/>
      </c>
      <c r="P65" s="44" t="str">
        <f aca="false">IF(AND(F65="Payment",$H65=P$5),N($G65),"")</f>
        <v/>
      </c>
      <c r="Q65" s="44" t="str">
        <f aca="false">IF(AND(F65="Payment",$H65=Q$5),N($G65),"")</f>
        <v/>
      </c>
      <c r="R65" s="44" t="str">
        <f aca="false">IF(AND(F65="Payment",$H65=R$5),N($G65),"")</f>
        <v/>
      </c>
      <c r="S65" s="44" t="str">
        <f aca="false">IF(AND(F65="Payment",$H65=S$5),N($G65),"")</f>
        <v/>
      </c>
      <c r="T65" s="44" t="str">
        <f aca="false">IF(AND(F65="Payment",$H65=T$5),N($G65),"")</f>
        <v/>
      </c>
      <c r="U65" s="44" t="str">
        <f aca="false">IF(AND(F65="Payment",$H65=U$5),N($G65),"")</f>
        <v/>
      </c>
      <c r="V65" s="44" t="str">
        <f aca="false">IF(AND(F65="Payment",$H65=V$5),N($G65),"")</f>
        <v/>
      </c>
      <c r="W65" s="45" t="str">
        <f aca="false">IF(B65="","",IF(F65="","Pick type",IF(AND(F65="Payment",H65=""),"Pick head",IF(AND(F65="Payment",N(G65)&gt;Setup!$C$10),"Above limit",IF(N(K65)&lt;0,"Negative balance",IF(AND(F65="Payment",L65&lt;&gt;"Yes"),"No bill","OK"))))))</f>
        <v/>
      </c>
    </row>
    <row r="66" customFormat="false" ht="15" hidden="false" customHeight="false" outlineLevel="0" collapsed="false">
      <c r="A66" s="36" t="str">
        <f aca="false">IF(B66="","",ROW()-6)</f>
        <v/>
      </c>
      <c r="B66" s="84"/>
      <c r="C66" s="38" t="str">
        <f aca="false">IF(OR(B66="",F66&lt;&gt;"Payment"),"",Setup!$C$11&amp;TEXT(MONTH(Setup!$C$7),"00")&amp;"-"&amp;TEXT(COUNTIF($F$7:F66,"Payment"),"000"))</f>
        <v/>
      </c>
      <c r="D66" s="85"/>
      <c r="E66" s="85"/>
      <c r="F66" s="86"/>
      <c r="G66" s="87"/>
      <c r="H66" s="85"/>
      <c r="I66" s="42" t="n">
        <f aca="false">IF(F66="Receipt (cash in)",N(G66),0)</f>
        <v>0</v>
      </c>
      <c r="J66" s="42" t="n">
        <f aca="false">IF(F66="Payment",N(G66),0)</f>
        <v>0</v>
      </c>
      <c r="K66" s="43" t="str">
        <f aca="false">IF(B66="","",$I$6+SUM($I$7:I66)-SUM($J$7:J66))</f>
        <v/>
      </c>
      <c r="L66" s="86"/>
      <c r="M66" s="44" t="str">
        <f aca="false">IF(AND(F66="Payment",$H66=M$5),N($G66),"")</f>
        <v/>
      </c>
      <c r="N66" s="44" t="str">
        <f aca="false">IF(AND(F66="Payment",$H66=N$5),N($G66),"")</f>
        <v/>
      </c>
      <c r="O66" s="44" t="str">
        <f aca="false">IF(AND(F66="Payment",$H66=O$5),N($G66),"")</f>
        <v/>
      </c>
      <c r="P66" s="44" t="str">
        <f aca="false">IF(AND(F66="Payment",$H66=P$5),N($G66),"")</f>
        <v/>
      </c>
      <c r="Q66" s="44" t="str">
        <f aca="false">IF(AND(F66="Payment",$H66=Q$5),N($G66),"")</f>
        <v/>
      </c>
      <c r="R66" s="44" t="str">
        <f aca="false">IF(AND(F66="Payment",$H66=R$5),N($G66),"")</f>
        <v/>
      </c>
      <c r="S66" s="44" t="str">
        <f aca="false">IF(AND(F66="Payment",$H66=S$5),N($G66),"")</f>
        <v/>
      </c>
      <c r="T66" s="44" t="str">
        <f aca="false">IF(AND(F66="Payment",$H66=T$5),N($G66),"")</f>
        <v/>
      </c>
      <c r="U66" s="44" t="str">
        <f aca="false">IF(AND(F66="Payment",$H66=U$5),N($G66),"")</f>
        <v/>
      </c>
      <c r="V66" s="44" t="str">
        <f aca="false">IF(AND(F66="Payment",$H66=V$5),N($G66),"")</f>
        <v/>
      </c>
      <c r="W66" s="45" t="str">
        <f aca="false">IF(B66="","",IF(F66="","Pick type",IF(AND(F66="Payment",H66=""),"Pick head",IF(AND(F66="Payment",N(G66)&gt;Setup!$C$10),"Above limit",IF(N(K66)&lt;0,"Negative balance",IF(AND(F66="Payment",L66&lt;&gt;"Yes"),"No bill","OK"))))))</f>
        <v/>
      </c>
    </row>
    <row r="67" customFormat="false" ht="15" hidden="false" customHeight="false" outlineLevel="0" collapsed="false">
      <c r="A67" s="36" t="str">
        <f aca="false">IF(B67="","",ROW()-6)</f>
        <v/>
      </c>
      <c r="B67" s="84"/>
      <c r="C67" s="38" t="str">
        <f aca="false">IF(OR(B67="",F67&lt;&gt;"Payment"),"",Setup!$C$11&amp;TEXT(MONTH(Setup!$C$7),"00")&amp;"-"&amp;TEXT(COUNTIF($F$7:F67,"Payment"),"000"))</f>
        <v/>
      </c>
      <c r="D67" s="85"/>
      <c r="E67" s="85"/>
      <c r="F67" s="86"/>
      <c r="G67" s="87"/>
      <c r="H67" s="85"/>
      <c r="I67" s="42" t="n">
        <f aca="false">IF(F67="Receipt (cash in)",N(G67),0)</f>
        <v>0</v>
      </c>
      <c r="J67" s="42" t="n">
        <f aca="false">IF(F67="Payment",N(G67),0)</f>
        <v>0</v>
      </c>
      <c r="K67" s="43" t="str">
        <f aca="false">IF(B67="","",$I$6+SUM($I$7:I67)-SUM($J$7:J67))</f>
        <v/>
      </c>
      <c r="L67" s="86"/>
      <c r="M67" s="44" t="str">
        <f aca="false">IF(AND(F67="Payment",$H67=M$5),N($G67),"")</f>
        <v/>
      </c>
      <c r="N67" s="44" t="str">
        <f aca="false">IF(AND(F67="Payment",$H67=N$5),N($G67),"")</f>
        <v/>
      </c>
      <c r="O67" s="44" t="str">
        <f aca="false">IF(AND(F67="Payment",$H67=O$5),N($G67),"")</f>
        <v/>
      </c>
      <c r="P67" s="44" t="str">
        <f aca="false">IF(AND(F67="Payment",$H67=P$5),N($G67),"")</f>
        <v/>
      </c>
      <c r="Q67" s="44" t="str">
        <f aca="false">IF(AND(F67="Payment",$H67=Q$5),N($G67),"")</f>
        <v/>
      </c>
      <c r="R67" s="44" t="str">
        <f aca="false">IF(AND(F67="Payment",$H67=R$5),N($G67),"")</f>
        <v/>
      </c>
      <c r="S67" s="44" t="str">
        <f aca="false">IF(AND(F67="Payment",$H67=S$5),N($G67),"")</f>
        <v/>
      </c>
      <c r="T67" s="44" t="str">
        <f aca="false">IF(AND(F67="Payment",$H67=T$5),N($G67),"")</f>
        <v/>
      </c>
      <c r="U67" s="44" t="str">
        <f aca="false">IF(AND(F67="Payment",$H67=U$5),N($G67),"")</f>
        <v/>
      </c>
      <c r="V67" s="44" t="str">
        <f aca="false">IF(AND(F67="Payment",$H67=V$5),N($G67),"")</f>
        <v/>
      </c>
      <c r="W67" s="45" t="str">
        <f aca="false">IF(B67="","",IF(F67="","Pick type",IF(AND(F67="Payment",H67=""),"Pick head",IF(AND(F67="Payment",N(G67)&gt;Setup!$C$10),"Above limit",IF(N(K67)&lt;0,"Negative balance",IF(AND(F67="Payment",L67&lt;&gt;"Yes"),"No bill","OK"))))))</f>
        <v/>
      </c>
    </row>
    <row r="68" customFormat="false" ht="15" hidden="false" customHeight="false" outlineLevel="0" collapsed="false">
      <c r="A68" s="36" t="str">
        <f aca="false">IF(B68="","",ROW()-6)</f>
        <v/>
      </c>
      <c r="B68" s="84"/>
      <c r="C68" s="38" t="str">
        <f aca="false">IF(OR(B68="",F68&lt;&gt;"Payment"),"",Setup!$C$11&amp;TEXT(MONTH(Setup!$C$7),"00")&amp;"-"&amp;TEXT(COUNTIF($F$7:F68,"Payment"),"000"))</f>
        <v/>
      </c>
      <c r="D68" s="85"/>
      <c r="E68" s="85"/>
      <c r="F68" s="86"/>
      <c r="G68" s="87"/>
      <c r="H68" s="85"/>
      <c r="I68" s="42" t="n">
        <f aca="false">IF(F68="Receipt (cash in)",N(G68),0)</f>
        <v>0</v>
      </c>
      <c r="J68" s="42" t="n">
        <f aca="false">IF(F68="Payment",N(G68),0)</f>
        <v>0</v>
      </c>
      <c r="K68" s="43" t="str">
        <f aca="false">IF(B68="","",$I$6+SUM($I$7:I68)-SUM($J$7:J68))</f>
        <v/>
      </c>
      <c r="L68" s="86"/>
      <c r="M68" s="44" t="str">
        <f aca="false">IF(AND(F68="Payment",$H68=M$5),N($G68),"")</f>
        <v/>
      </c>
      <c r="N68" s="44" t="str">
        <f aca="false">IF(AND(F68="Payment",$H68=N$5),N($G68),"")</f>
        <v/>
      </c>
      <c r="O68" s="44" t="str">
        <f aca="false">IF(AND(F68="Payment",$H68=O$5),N($G68),"")</f>
        <v/>
      </c>
      <c r="P68" s="44" t="str">
        <f aca="false">IF(AND(F68="Payment",$H68=P$5),N($G68),"")</f>
        <v/>
      </c>
      <c r="Q68" s="44" t="str">
        <f aca="false">IF(AND(F68="Payment",$H68=Q$5),N($G68),"")</f>
        <v/>
      </c>
      <c r="R68" s="44" t="str">
        <f aca="false">IF(AND(F68="Payment",$H68=R$5),N($G68),"")</f>
        <v/>
      </c>
      <c r="S68" s="44" t="str">
        <f aca="false">IF(AND(F68="Payment",$H68=S$5),N($G68),"")</f>
        <v/>
      </c>
      <c r="T68" s="44" t="str">
        <f aca="false">IF(AND(F68="Payment",$H68=T$5),N($G68),"")</f>
        <v/>
      </c>
      <c r="U68" s="44" t="str">
        <f aca="false">IF(AND(F68="Payment",$H68=U$5),N($G68),"")</f>
        <v/>
      </c>
      <c r="V68" s="44" t="str">
        <f aca="false">IF(AND(F68="Payment",$H68=V$5),N($G68),"")</f>
        <v/>
      </c>
      <c r="W68" s="45" t="str">
        <f aca="false">IF(B68="","",IF(F68="","Pick type",IF(AND(F68="Payment",H68=""),"Pick head",IF(AND(F68="Payment",N(G68)&gt;Setup!$C$10),"Above limit",IF(N(K68)&lt;0,"Negative balance",IF(AND(F68="Payment",L68&lt;&gt;"Yes"),"No bill","OK"))))))</f>
        <v/>
      </c>
    </row>
    <row r="69" customFormat="false" ht="15" hidden="false" customHeight="false" outlineLevel="0" collapsed="false">
      <c r="A69" s="36" t="str">
        <f aca="false">IF(B69="","",ROW()-6)</f>
        <v/>
      </c>
      <c r="B69" s="84"/>
      <c r="C69" s="38" t="str">
        <f aca="false">IF(OR(B69="",F69&lt;&gt;"Payment"),"",Setup!$C$11&amp;TEXT(MONTH(Setup!$C$7),"00")&amp;"-"&amp;TEXT(COUNTIF($F$7:F69,"Payment"),"000"))</f>
        <v/>
      </c>
      <c r="D69" s="85"/>
      <c r="E69" s="85"/>
      <c r="F69" s="86"/>
      <c r="G69" s="87"/>
      <c r="H69" s="85"/>
      <c r="I69" s="42" t="n">
        <f aca="false">IF(F69="Receipt (cash in)",N(G69),0)</f>
        <v>0</v>
      </c>
      <c r="J69" s="42" t="n">
        <f aca="false">IF(F69="Payment",N(G69),0)</f>
        <v>0</v>
      </c>
      <c r="K69" s="43" t="str">
        <f aca="false">IF(B69="","",$I$6+SUM($I$7:I69)-SUM($J$7:J69))</f>
        <v/>
      </c>
      <c r="L69" s="86"/>
      <c r="M69" s="44" t="str">
        <f aca="false">IF(AND(F69="Payment",$H69=M$5),N($G69),"")</f>
        <v/>
      </c>
      <c r="N69" s="44" t="str">
        <f aca="false">IF(AND(F69="Payment",$H69=N$5),N($G69),"")</f>
        <v/>
      </c>
      <c r="O69" s="44" t="str">
        <f aca="false">IF(AND(F69="Payment",$H69=O$5),N($G69),"")</f>
        <v/>
      </c>
      <c r="P69" s="44" t="str">
        <f aca="false">IF(AND(F69="Payment",$H69=P$5),N($G69),"")</f>
        <v/>
      </c>
      <c r="Q69" s="44" t="str">
        <f aca="false">IF(AND(F69="Payment",$H69=Q$5),N($G69),"")</f>
        <v/>
      </c>
      <c r="R69" s="44" t="str">
        <f aca="false">IF(AND(F69="Payment",$H69=R$5),N($G69),"")</f>
        <v/>
      </c>
      <c r="S69" s="44" t="str">
        <f aca="false">IF(AND(F69="Payment",$H69=S$5),N($G69),"")</f>
        <v/>
      </c>
      <c r="T69" s="44" t="str">
        <f aca="false">IF(AND(F69="Payment",$H69=T$5),N($G69),"")</f>
        <v/>
      </c>
      <c r="U69" s="44" t="str">
        <f aca="false">IF(AND(F69="Payment",$H69=U$5),N($G69),"")</f>
        <v/>
      </c>
      <c r="V69" s="44" t="str">
        <f aca="false">IF(AND(F69="Payment",$H69=V$5),N($G69),"")</f>
        <v/>
      </c>
      <c r="W69" s="45" t="str">
        <f aca="false">IF(B69="","",IF(F69="","Pick type",IF(AND(F69="Payment",H69=""),"Pick head",IF(AND(F69="Payment",N(G69)&gt;Setup!$C$10),"Above limit",IF(N(K69)&lt;0,"Negative balance",IF(AND(F69="Payment",L69&lt;&gt;"Yes"),"No bill","OK"))))))</f>
        <v/>
      </c>
    </row>
    <row r="70" customFormat="false" ht="15" hidden="false" customHeight="false" outlineLevel="0" collapsed="false">
      <c r="A70" s="36" t="str">
        <f aca="false">IF(B70="","",ROW()-6)</f>
        <v/>
      </c>
      <c r="B70" s="84"/>
      <c r="C70" s="38" t="str">
        <f aca="false">IF(OR(B70="",F70&lt;&gt;"Payment"),"",Setup!$C$11&amp;TEXT(MONTH(Setup!$C$7),"00")&amp;"-"&amp;TEXT(COUNTIF($F$7:F70,"Payment"),"000"))</f>
        <v/>
      </c>
      <c r="D70" s="85"/>
      <c r="E70" s="85"/>
      <c r="F70" s="86"/>
      <c r="G70" s="87"/>
      <c r="H70" s="85"/>
      <c r="I70" s="42" t="n">
        <f aca="false">IF(F70="Receipt (cash in)",N(G70),0)</f>
        <v>0</v>
      </c>
      <c r="J70" s="42" t="n">
        <f aca="false">IF(F70="Payment",N(G70),0)</f>
        <v>0</v>
      </c>
      <c r="K70" s="43" t="str">
        <f aca="false">IF(B70="","",$I$6+SUM($I$7:I70)-SUM($J$7:J70))</f>
        <v/>
      </c>
      <c r="L70" s="86"/>
      <c r="M70" s="44" t="str">
        <f aca="false">IF(AND(F70="Payment",$H70=M$5),N($G70),"")</f>
        <v/>
      </c>
      <c r="N70" s="44" t="str">
        <f aca="false">IF(AND(F70="Payment",$H70=N$5),N($G70),"")</f>
        <v/>
      </c>
      <c r="O70" s="44" t="str">
        <f aca="false">IF(AND(F70="Payment",$H70=O$5),N($G70),"")</f>
        <v/>
      </c>
      <c r="P70" s="44" t="str">
        <f aca="false">IF(AND(F70="Payment",$H70=P$5),N($G70),"")</f>
        <v/>
      </c>
      <c r="Q70" s="44" t="str">
        <f aca="false">IF(AND(F70="Payment",$H70=Q$5),N($G70),"")</f>
        <v/>
      </c>
      <c r="R70" s="44" t="str">
        <f aca="false">IF(AND(F70="Payment",$H70=R$5),N($G70),"")</f>
        <v/>
      </c>
      <c r="S70" s="44" t="str">
        <f aca="false">IF(AND(F70="Payment",$H70=S$5),N($G70),"")</f>
        <v/>
      </c>
      <c r="T70" s="44" t="str">
        <f aca="false">IF(AND(F70="Payment",$H70=T$5),N($G70),"")</f>
        <v/>
      </c>
      <c r="U70" s="44" t="str">
        <f aca="false">IF(AND(F70="Payment",$H70=U$5),N($G70),"")</f>
        <v/>
      </c>
      <c r="V70" s="44" t="str">
        <f aca="false">IF(AND(F70="Payment",$H70=V$5),N($G70),"")</f>
        <v/>
      </c>
      <c r="W70" s="45" t="str">
        <f aca="false">IF(B70="","",IF(F70="","Pick type",IF(AND(F70="Payment",H70=""),"Pick head",IF(AND(F70="Payment",N(G70)&gt;Setup!$C$10),"Above limit",IF(N(K70)&lt;0,"Negative balance",IF(AND(F70="Payment",L70&lt;&gt;"Yes"),"No bill","OK"))))))</f>
        <v/>
      </c>
    </row>
    <row r="71" customFormat="false" ht="15" hidden="false" customHeight="false" outlineLevel="0" collapsed="false">
      <c r="A71" s="36" t="str">
        <f aca="false">IF(B71="","",ROW()-6)</f>
        <v/>
      </c>
      <c r="B71" s="84"/>
      <c r="C71" s="38" t="str">
        <f aca="false">IF(OR(B71="",F71&lt;&gt;"Payment"),"",Setup!$C$11&amp;TEXT(MONTH(Setup!$C$7),"00")&amp;"-"&amp;TEXT(COUNTIF($F$7:F71,"Payment"),"000"))</f>
        <v/>
      </c>
      <c r="D71" s="85"/>
      <c r="E71" s="85"/>
      <c r="F71" s="86"/>
      <c r="G71" s="87"/>
      <c r="H71" s="85"/>
      <c r="I71" s="42" t="n">
        <f aca="false">IF(F71="Receipt (cash in)",N(G71),0)</f>
        <v>0</v>
      </c>
      <c r="J71" s="42" t="n">
        <f aca="false">IF(F71="Payment",N(G71),0)</f>
        <v>0</v>
      </c>
      <c r="K71" s="43" t="str">
        <f aca="false">IF(B71="","",$I$6+SUM($I$7:I71)-SUM($J$7:J71))</f>
        <v/>
      </c>
      <c r="L71" s="86"/>
      <c r="M71" s="44" t="str">
        <f aca="false">IF(AND(F71="Payment",$H71=M$5),N($G71),"")</f>
        <v/>
      </c>
      <c r="N71" s="44" t="str">
        <f aca="false">IF(AND(F71="Payment",$H71=N$5),N($G71),"")</f>
        <v/>
      </c>
      <c r="O71" s="44" t="str">
        <f aca="false">IF(AND(F71="Payment",$H71=O$5),N($G71),"")</f>
        <v/>
      </c>
      <c r="P71" s="44" t="str">
        <f aca="false">IF(AND(F71="Payment",$H71=P$5),N($G71),"")</f>
        <v/>
      </c>
      <c r="Q71" s="44" t="str">
        <f aca="false">IF(AND(F71="Payment",$H71=Q$5),N($G71),"")</f>
        <v/>
      </c>
      <c r="R71" s="44" t="str">
        <f aca="false">IF(AND(F71="Payment",$H71=R$5),N($G71),"")</f>
        <v/>
      </c>
      <c r="S71" s="44" t="str">
        <f aca="false">IF(AND(F71="Payment",$H71=S$5),N($G71),"")</f>
        <v/>
      </c>
      <c r="T71" s="44" t="str">
        <f aca="false">IF(AND(F71="Payment",$H71=T$5),N($G71),"")</f>
        <v/>
      </c>
      <c r="U71" s="44" t="str">
        <f aca="false">IF(AND(F71="Payment",$H71=U$5),N($G71),"")</f>
        <v/>
      </c>
      <c r="V71" s="44" t="str">
        <f aca="false">IF(AND(F71="Payment",$H71=V$5),N($G71),"")</f>
        <v/>
      </c>
      <c r="W71" s="45" t="str">
        <f aca="false">IF(B71="","",IF(F71="","Pick type",IF(AND(F71="Payment",H71=""),"Pick head",IF(AND(F71="Payment",N(G71)&gt;Setup!$C$10),"Above limit",IF(N(K71)&lt;0,"Negative balance",IF(AND(F71="Payment",L71&lt;&gt;"Yes"),"No bill","OK"))))))</f>
        <v/>
      </c>
    </row>
    <row r="72" customFormat="false" ht="15" hidden="false" customHeight="false" outlineLevel="0" collapsed="false">
      <c r="A72" s="36" t="str">
        <f aca="false">IF(B72="","",ROW()-6)</f>
        <v/>
      </c>
      <c r="B72" s="84"/>
      <c r="C72" s="38" t="str">
        <f aca="false">IF(OR(B72="",F72&lt;&gt;"Payment"),"",Setup!$C$11&amp;TEXT(MONTH(Setup!$C$7),"00")&amp;"-"&amp;TEXT(COUNTIF($F$7:F72,"Payment"),"000"))</f>
        <v/>
      </c>
      <c r="D72" s="85"/>
      <c r="E72" s="85"/>
      <c r="F72" s="86"/>
      <c r="G72" s="87"/>
      <c r="H72" s="85"/>
      <c r="I72" s="42" t="n">
        <f aca="false">IF(F72="Receipt (cash in)",N(G72),0)</f>
        <v>0</v>
      </c>
      <c r="J72" s="42" t="n">
        <f aca="false">IF(F72="Payment",N(G72),0)</f>
        <v>0</v>
      </c>
      <c r="K72" s="43" t="str">
        <f aca="false">IF(B72="","",$I$6+SUM($I$7:I72)-SUM($J$7:J72))</f>
        <v/>
      </c>
      <c r="L72" s="86"/>
      <c r="M72" s="44" t="str">
        <f aca="false">IF(AND(F72="Payment",$H72=M$5),N($G72),"")</f>
        <v/>
      </c>
      <c r="N72" s="44" t="str">
        <f aca="false">IF(AND(F72="Payment",$H72=N$5),N($G72),"")</f>
        <v/>
      </c>
      <c r="O72" s="44" t="str">
        <f aca="false">IF(AND(F72="Payment",$H72=O$5),N($G72),"")</f>
        <v/>
      </c>
      <c r="P72" s="44" t="str">
        <f aca="false">IF(AND(F72="Payment",$H72=P$5),N($G72),"")</f>
        <v/>
      </c>
      <c r="Q72" s="44" t="str">
        <f aca="false">IF(AND(F72="Payment",$H72=Q$5),N($G72),"")</f>
        <v/>
      </c>
      <c r="R72" s="44" t="str">
        <f aca="false">IF(AND(F72="Payment",$H72=R$5),N($G72),"")</f>
        <v/>
      </c>
      <c r="S72" s="44" t="str">
        <f aca="false">IF(AND(F72="Payment",$H72=S$5),N($G72),"")</f>
        <v/>
      </c>
      <c r="T72" s="44" t="str">
        <f aca="false">IF(AND(F72="Payment",$H72=T$5),N($G72),"")</f>
        <v/>
      </c>
      <c r="U72" s="44" t="str">
        <f aca="false">IF(AND(F72="Payment",$H72=U$5),N($G72),"")</f>
        <v/>
      </c>
      <c r="V72" s="44" t="str">
        <f aca="false">IF(AND(F72="Payment",$H72=V$5),N($G72),"")</f>
        <v/>
      </c>
      <c r="W72" s="45" t="str">
        <f aca="false">IF(B72="","",IF(F72="","Pick type",IF(AND(F72="Payment",H72=""),"Pick head",IF(AND(F72="Payment",N(G72)&gt;Setup!$C$10),"Above limit",IF(N(K72)&lt;0,"Negative balance",IF(AND(F72="Payment",L72&lt;&gt;"Yes"),"No bill","OK"))))))</f>
        <v/>
      </c>
    </row>
    <row r="73" customFormat="false" ht="15" hidden="false" customHeight="false" outlineLevel="0" collapsed="false">
      <c r="A73" s="36" t="str">
        <f aca="false">IF(B73="","",ROW()-6)</f>
        <v/>
      </c>
      <c r="B73" s="84"/>
      <c r="C73" s="38" t="str">
        <f aca="false">IF(OR(B73="",F73&lt;&gt;"Payment"),"",Setup!$C$11&amp;TEXT(MONTH(Setup!$C$7),"00")&amp;"-"&amp;TEXT(COUNTIF($F$7:F73,"Payment"),"000"))</f>
        <v/>
      </c>
      <c r="D73" s="85"/>
      <c r="E73" s="85"/>
      <c r="F73" s="86"/>
      <c r="G73" s="87"/>
      <c r="H73" s="85"/>
      <c r="I73" s="42" t="n">
        <f aca="false">IF(F73="Receipt (cash in)",N(G73),0)</f>
        <v>0</v>
      </c>
      <c r="J73" s="42" t="n">
        <f aca="false">IF(F73="Payment",N(G73),0)</f>
        <v>0</v>
      </c>
      <c r="K73" s="43" t="str">
        <f aca="false">IF(B73="","",$I$6+SUM($I$7:I73)-SUM($J$7:J73))</f>
        <v/>
      </c>
      <c r="L73" s="86"/>
      <c r="M73" s="44" t="str">
        <f aca="false">IF(AND(F73="Payment",$H73=M$5),N($G73),"")</f>
        <v/>
      </c>
      <c r="N73" s="44" t="str">
        <f aca="false">IF(AND(F73="Payment",$H73=N$5),N($G73),"")</f>
        <v/>
      </c>
      <c r="O73" s="44" t="str">
        <f aca="false">IF(AND(F73="Payment",$H73=O$5),N($G73),"")</f>
        <v/>
      </c>
      <c r="P73" s="44" t="str">
        <f aca="false">IF(AND(F73="Payment",$H73=P$5),N($G73),"")</f>
        <v/>
      </c>
      <c r="Q73" s="44" t="str">
        <f aca="false">IF(AND(F73="Payment",$H73=Q$5),N($G73),"")</f>
        <v/>
      </c>
      <c r="R73" s="44" t="str">
        <f aca="false">IF(AND(F73="Payment",$H73=R$5),N($G73),"")</f>
        <v/>
      </c>
      <c r="S73" s="44" t="str">
        <f aca="false">IF(AND(F73="Payment",$H73=S$5),N($G73),"")</f>
        <v/>
      </c>
      <c r="T73" s="44" t="str">
        <f aca="false">IF(AND(F73="Payment",$H73=T$5),N($G73),"")</f>
        <v/>
      </c>
      <c r="U73" s="44" t="str">
        <f aca="false">IF(AND(F73="Payment",$H73=U$5),N($G73),"")</f>
        <v/>
      </c>
      <c r="V73" s="44" t="str">
        <f aca="false">IF(AND(F73="Payment",$H73=V$5),N($G73),"")</f>
        <v/>
      </c>
      <c r="W73" s="45" t="str">
        <f aca="false">IF(B73="","",IF(F73="","Pick type",IF(AND(F73="Payment",H73=""),"Pick head",IF(AND(F73="Payment",N(G73)&gt;Setup!$C$10),"Above limit",IF(N(K73)&lt;0,"Negative balance",IF(AND(F73="Payment",L73&lt;&gt;"Yes"),"No bill","OK"))))))</f>
        <v/>
      </c>
    </row>
    <row r="74" customFormat="false" ht="15" hidden="false" customHeight="false" outlineLevel="0" collapsed="false">
      <c r="A74" s="36" t="str">
        <f aca="false">IF(B74="","",ROW()-6)</f>
        <v/>
      </c>
      <c r="B74" s="84"/>
      <c r="C74" s="38" t="str">
        <f aca="false">IF(OR(B74="",F74&lt;&gt;"Payment"),"",Setup!$C$11&amp;TEXT(MONTH(Setup!$C$7),"00")&amp;"-"&amp;TEXT(COUNTIF($F$7:F74,"Payment"),"000"))</f>
        <v/>
      </c>
      <c r="D74" s="85"/>
      <c r="E74" s="85"/>
      <c r="F74" s="86"/>
      <c r="G74" s="87"/>
      <c r="H74" s="85"/>
      <c r="I74" s="42" t="n">
        <f aca="false">IF(F74="Receipt (cash in)",N(G74),0)</f>
        <v>0</v>
      </c>
      <c r="J74" s="42" t="n">
        <f aca="false">IF(F74="Payment",N(G74),0)</f>
        <v>0</v>
      </c>
      <c r="K74" s="43" t="str">
        <f aca="false">IF(B74="","",$I$6+SUM($I$7:I74)-SUM($J$7:J74))</f>
        <v/>
      </c>
      <c r="L74" s="86"/>
      <c r="M74" s="44" t="str">
        <f aca="false">IF(AND(F74="Payment",$H74=M$5),N($G74),"")</f>
        <v/>
      </c>
      <c r="N74" s="44" t="str">
        <f aca="false">IF(AND(F74="Payment",$H74=N$5),N($G74),"")</f>
        <v/>
      </c>
      <c r="O74" s="44" t="str">
        <f aca="false">IF(AND(F74="Payment",$H74=O$5),N($G74),"")</f>
        <v/>
      </c>
      <c r="P74" s="44" t="str">
        <f aca="false">IF(AND(F74="Payment",$H74=P$5),N($G74),"")</f>
        <v/>
      </c>
      <c r="Q74" s="44" t="str">
        <f aca="false">IF(AND(F74="Payment",$H74=Q$5),N($G74),"")</f>
        <v/>
      </c>
      <c r="R74" s="44" t="str">
        <f aca="false">IF(AND(F74="Payment",$H74=R$5),N($G74),"")</f>
        <v/>
      </c>
      <c r="S74" s="44" t="str">
        <f aca="false">IF(AND(F74="Payment",$H74=S$5),N($G74),"")</f>
        <v/>
      </c>
      <c r="T74" s="44" t="str">
        <f aca="false">IF(AND(F74="Payment",$H74=T$5),N($G74),"")</f>
        <v/>
      </c>
      <c r="U74" s="44" t="str">
        <f aca="false">IF(AND(F74="Payment",$H74=U$5),N($G74),"")</f>
        <v/>
      </c>
      <c r="V74" s="44" t="str">
        <f aca="false">IF(AND(F74="Payment",$H74=V$5),N($G74),"")</f>
        <v/>
      </c>
      <c r="W74" s="45" t="str">
        <f aca="false">IF(B74="","",IF(F74="","Pick type",IF(AND(F74="Payment",H74=""),"Pick head",IF(AND(F74="Payment",N(G74)&gt;Setup!$C$10),"Above limit",IF(N(K74)&lt;0,"Negative balance",IF(AND(F74="Payment",L74&lt;&gt;"Yes"),"No bill","OK"))))))</f>
        <v/>
      </c>
    </row>
    <row r="75" customFormat="false" ht="15" hidden="false" customHeight="false" outlineLevel="0" collapsed="false">
      <c r="A75" s="36" t="str">
        <f aca="false">IF(B75="","",ROW()-6)</f>
        <v/>
      </c>
      <c r="B75" s="84"/>
      <c r="C75" s="38" t="str">
        <f aca="false">IF(OR(B75="",F75&lt;&gt;"Payment"),"",Setup!$C$11&amp;TEXT(MONTH(Setup!$C$7),"00")&amp;"-"&amp;TEXT(COUNTIF($F$7:F75,"Payment"),"000"))</f>
        <v/>
      </c>
      <c r="D75" s="85"/>
      <c r="E75" s="85"/>
      <c r="F75" s="86"/>
      <c r="G75" s="87"/>
      <c r="H75" s="85"/>
      <c r="I75" s="42" t="n">
        <f aca="false">IF(F75="Receipt (cash in)",N(G75),0)</f>
        <v>0</v>
      </c>
      <c r="J75" s="42" t="n">
        <f aca="false">IF(F75="Payment",N(G75),0)</f>
        <v>0</v>
      </c>
      <c r="K75" s="43" t="str">
        <f aca="false">IF(B75="","",$I$6+SUM($I$7:I75)-SUM($J$7:J75))</f>
        <v/>
      </c>
      <c r="L75" s="86"/>
      <c r="M75" s="44" t="str">
        <f aca="false">IF(AND(F75="Payment",$H75=M$5),N($G75),"")</f>
        <v/>
      </c>
      <c r="N75" s="44" t="str">
        <f aca="false">IF(AND(F75="Payment",$H75=N$5),N($G75),"")</f>
        <v/>
      </c>
      <c r="O75" s="44" t="str">
        <f aca="false">IF(AND(F75="Payment",$H75=O$5),N($G75),"")</f>
        <v/>
      </c>
      <c r="P75" s="44" t="str">
        <f aca="false">IF(AND(F75="Payment",$H75=P$5),N($G75),"")</f>
        <v/>
      </c>
      <c r="Q75" s="44" t="str">
        <f aca="false">IF(AND(F75="Payment",$H75=Q$5),N($G75),"")</f>
        <v/>
      </c>
      <c r="R75" s="44" t="str">
        <f aca="false">IF(AND(F75="Payment",$H75=R$5),N($G75),"")</f>
        <v/>
      </c>
      <c r="S75" s="44" t="str">
        <f aca="false">IF(AND(F75="Payment",$H75=S$5),N($G75),"")</f>
        <v/>
      </c>
      <c r="T75" s="44" t="str">
        <f aca="false">IF(AND(F75="Payment",$H75=T$5),N($G75),"")</f>
        <v/>
      </c>
      <c r="U75" s="44" t="str">
        <f aca="false">IF(AND(F75="Payment",$H75=U$5),N($G75),"")</f>
        <v/>
      </c>
      <c r="V75" s="44" t="str">
        <f aca="false">IF(AND(F75="Payment",$H75=V$5),N($G75),"")</f>
        <v/>
      </c>
      <c r="W75" s="45" t="str">
        <f aca="false">IF(B75="","",IF(F75="","Pick type",IF(AND(F75="Payment",H75=""),"Pick head",IF(AND(F75="Payment",N(G75)&gt;Setup!$C$10),"Above limit",IF(N(K75)&lt;0,"Negative balance",IF(AND(F75="Payment",L75&lt;&gt;"Yes"),"No bill","OK"))))))</f>
        <v/>
      </c>
    </row>
    <row r="76" customFormat="false" ht="15" hidden="false" customHeight="false" outlineLevel="0" collapsed="false">
      <c r="A76" s="36" t="str">
        <f aca="false">IF(B76="","",ROW()-6)</f>
        <v/>
      </c>
      <c r="B76" s="84"/>
      <c r="C76" s="38" t="str">
        <f aca="false">IF(OR(B76="",F76&lt;&gt;"Payment"),"",Setup!$C$11&amp;TEXT(MONTH(Setup!$C$7),"00")&amp;"-"&amp;TEXT(COUNTIF($F$7:F76,"Payment"),"000"))</f>
        <v/>
      </c>
      <c r="D76" s="85"/>
      <c r="E76" s="85"/>
      <c r="F76" s="86"/>
      <c r="G76" s="87"/>
      <c r="H76" s="85"/>
      <c r="I76" s="42" t="n">
        <f aca="false">IF(F76="Receipt (cash in)",N(G76),0)</f>
        <v>0</v>
      </c>
      <c r="J76" s="42" t="n">
        <f aca="false">IF(F76="Payment",N(G76),0)</f>
        <v>0</v>
      </c>
      <c r="K76" s="43" t="str">
        <f aca="false">IF(B76="","",$I$6+SUM($I$7:I76)-SUM($J$7:J76))</f>
        <v/>
      </c>
      <c r="L76" s="86"/>
      <c r="M76" s="44" t="str">
        <f aca="false">IF(AND(F76="Payment",$H76=M$5),N($G76),"")</f>
        <v/>
      </c>
      <c r="N76" s="44" t="str">
        <f aca="false">IF(AND(F76="Payment",$H76=N$5),N($G76),"")</f>
        <v/>
      </c>
      <c r="O76" s="44" t="str">
        <f aca="false">IF(AND(F76="Payment",$H76=O$5),N($G76),"")</f>
        <v/>
      </c>
      <c r="P76" s="44" t="str">
        <f aca="false">IF(AND(F76="Payment",$H76=P$5),N($G76),"")</f>
        <v/>
      </c>
      <c r="Q76" s="44" t="str">
        <f aca="false">IF(AND(F76="Payment",$H76=Q$5),N($G76),"")</f>
        <v/>
      </c>
      <c r="R76" s="44" t="str">
        <f aca="false">IF(AND(F76="Payment",$H76=R$5),N($G76),"")</f>
        <v/>
      </c>
      <c r="S76" s="44" t="str">
        <f aca="false">IF(AND(F76="Payment",$H76=S$5),N($G76),"")</f>
        <v/>
      </c>
      <c r="T76" s="44" t="str">
        <f aca="false">IF(AND(F76="Payment",$H76=T$5),N($G76),"")</f>
        <v/>
      </c>
      <c r="U76" s="44" t="str">
        <f aca="false">IF(AND(F76="Payment",$H76=U$5),N($G76),"")</f>
        <v/>
      </c>
      <c r="V76" s="44" t="str">
        <f aca="false">IF(AND(F76="Payment",$H76=V$5),N($G76),"")</f>
        <v/>
      </c>
      <c r="W76" s="45" t="str">
        <f aca="false">IF(B76="","",IF(F76="","Pick type",IF(AND(F76="Payment",H76=""),"Pick head",IF(AND(F76="Payment",N(G76)&gt;Setup!$C$10),"Above limit",IF(N(K76)&lt;0,"Negative balance",IF(AND(F76="Payment",L76&lt;&gt;"Yes"),"No bill","OK"))))))</f>
        <v/>
      </c>
    </row>
    <row r="77" customFormat="false" ht="15" hidden="false" customHeight="false" outlineLevel="0" collapsed="false">
      <c r="A77" s="36" t="str">
        <f aca="false">IF(B77="","",ROW()-6)</f>
        <v/>
      </c>
      <c r="B77" s="84"/>
      <c r="C77" s="38" t="str">
        <f aca="false">IF(OR(B77="",F77&lt;&gt;"Payment"),"",Setup!$C$11&amp;TEXT(MONTH(Setup!$C$7),"00")&amp;"-"&amp;TEXT(COUNTIF($F$7:F77,"Payment"),"000"))</f>
        <v/>
      </c>
      <c r="D77" s="85"/>
      <c r="E77" s="85"/>
      <c r="F77" s="86"/>
      <c r="G77" s="87"/>
      <c r="H77" s="85"/>
      <c r="I77" s="42" t="n">
        <f aca="false">IF(F77="Receipt (cash in)",N(G77),0)</f>
        <v>0</v>
      </c>
      <c r="J77" s="42" t="n">
        <f aca="false">IF(F77="Payment",N(G77),0)</f>
        <v>0</v>
      </c>
      <c r="K77" s="43" t="str">
        <f aca="false">IF(B77="","",$I$6+SUM($I$7:I77)-SUM($J$7:J77))</f>
        <v/>
      </c>
      <c r="L77" s="86"/>
      <c r="M77" s="44" t="str">
        <f aca="false">IF(AND(F77="Payment",$H77=M$5),N($G77),"")</f>
        <v/>
      </c>
      <c r="N77" s="44" t="str">
        <f aca="false">IF(AND(F77="Payment",$H77=N$5),N($G77),"")</f>
        <v/>
      </c>
      <c r="O77" s="44" t="str">
        <f aca="false">IF(AND(F77="Payment",$H77=O$5),N($G77),"")</f>
        <v/>
      </c>
      <c r="P77" s="44" t="str">
        <f aca="false">IF(AND(F77="Payment",$H77=P$5),N($G77),"")</f>
        <v/>
      </c>
      <c r="Q77" s="44" t="str">
        <f aca="false">IF(AND(F77="Payment",$H77=Q$5),N($G77),"")</f>
        <v/>
      </c>
      <c r="R77" s="44" t="str">
        <f aca="false">IF(AND(F77="Payment",$H77=R$5),N($G77),"")</f>
        <v/>
      </c>
      <c r="S77" s="44" t="str">
        <f aca="false">IF(AND(F77="Payment",$H77=S$5),N($G77),"")</f>
        <v/>
      </c>
      <c r="T77" s="44" t="str">
        <f aca="false">IF(AND(F77="Payment",$H77=T$5),N($G77),"")</f>
        <v/>
      </c>
      <c r="U77" s="44" t="str">
        <f aca="false">IF(AND(F77="Payment",$H77=U$5),N($G77),"")</f>
        <v/>
      </c>
      <c r="V77" s="44" t="str">
        <f aca="false">IF(AND(F77="Payment",$H77=V$5),N($G77),"")</f>
        <v/>
      </c>
      <c r="W77" s="45" t="str">
        <f aca="false">IF(B77="","",IF(F77="","Pick type",IF(AND(F77="Payment",H77=""),"Pick head",IF(AND(F77="Payment",N(G77)&gt;Setup!$C$10),"Above limit",IF(N(K77)&lt;0,"Negative balance",IF(AND(F77="Payment",L77&lt;&gt;"Yes"),"No bill","OK"))))))</f>
        <v/>
      </c>
    </row>
    <row r="78" customFormat="false" ht="15" hidden="false" customHeight="false" outlineLevel="0" collapsed="false">
      <c r="A78" s="36" t="str">
        <f aca="false">IF(B78="","",ROW()-6)</f>
        <v/>
      </c>
      <c r="B78" s="84"/>
      <c r="C78" s="38" t="str">
        <f aca="false">IF(OR(B78="",F78&lt;&gt;"Payment"),"",Setup!$C$11&amp;TEXT(MONTH(Setup!$C$7),"00")&amp;"-"&amp;TEXT(COUNTIF($F$7:F78,"Payment"),"000"))</f>
        <v/>
      </c>
      <c r="D78" s="85"/>
      <c r="E78" s="85"/>
      <c r="F78" s="86"/>
      <c r="G78" s="87"/>
      <c r="H78" s="85"/>
      <c r="I78" s="42" t="n">
        <f aca="false">IF(F78="Receipt (cash in)",N(G78),0)</f>
        <v>0</v>
      </c>
      <c r="J78" s="42" t="n">
        <f aca="false">IF(F78="Payment",N(G78),0)</f>
        <v>0</v>
      </c>
      <c r="K78" s="43" t="str">
        <f aca="false">IF(B78="","",$I$6+SUM($I$7:I78)-SUM($J$7:J78))</f>
        <v/>
      </c>
      <c r="L78" s="86"/>
      <c r="M78" s="44" t="str">
        <f aca="false">IF(AND(F78="Payment",$H78=M$5),N($G78),"")</f>
        <v/>
      </c>
      <c r="N78" s="44" t="str">
        <f aca="false">IF(AND(F78="Payment",$H78=N$5),N($G78),"")</f>
        <v/>
      </c>
      <c r="O78" s="44" t="str">
        <f aca="false">IF(AND(F78="Payment",$H78=O$5),N($G78),"")</f>
        <v/>
      </c>
      <c r="P78" s="44" t="str">
        <f aca="false">IF(AND(F78="Payment",$H78=P$5),N($G78),"")</f>
        <v/>
      </c>
      <c r="Q78" s="44" t="str">
        <f aca="false">IF(AND(F78="Payment",$H78=Q$5),N($G78),"")</f>
        <v/>
      </c>
      <c r="R78" s="44" t="str">
        <f aca="false">IF(AND(F78="Payment",$H78=R$5),N($G78),"")</f>
        <v/>
      </c>
      <c r="S78" s="44" t="str">
        <f aca="false">IF(AND(F78="Payment",$H78=S$5),N($G78),"")</f>
        <v/>
      </c>
      <c r="T78" s="44" t="str">
        <f aca="false">IF(AND(F78="Payment",$H78=T$5),N($G78),"")</f>
        <v/>
      </c>
      <c r="U78" s="44" t="str">
        <f aca="false">IF(AND(F78="Payment",$H78=U$5),N($G78),"")</f>
        <v/>
      </c>
      <c r="V78" s="44" t="str">
        <f aca="false">IF(AND(F78="Payment",$H78=V$5),N($G78),"")</f>
        <v/>
      </c>
      <c r="W78" s="45" t="str">
        <f aca="false">IF(B78="","",IF(F78="","Pick type",IF(AND(F78="Payment",H78=""),"Pick head",IF(AND(F78="Payment",N(G78)&gt;Setup!$C$10),"Above limit",IF(N(K78)&lt;0,"Negative balance",IF(AND(F78="Payment",L78&lt;&gt;"Yes"),"No bill","OK"))))))</f>
        <v/>
      </c>
    </row>
    <row r="79" customFormat="false" ht="15" hidden="false" customHeight="false" outlineLevel="0" collapsed="false">
      <c r="A79" s="36" t="str">
        <f aca="false">IF(B79="","",ROW()-6)</f>
        <v/>
      </c>
      <c r="B79" s="84"/>
      <c r="C79" s="38" t="str">
        <f aca="false">IF(OR(B79="",F79&lt;&gt;"Payment"),"",Setup!$C$11&amp;TEXT(MONTH(Setup!$C$7),"00")&amp;"-"&amp;TEXT(COUNTIF($F$7:F79,"Payment"),"000"))</f>
        <v/>
      </c>
      <c r="D79" s="85"/>
      <c r="E79" s="85"/>
      <c r="F79" s="86"/>
      <c r="G79" s="87"/>
      <c r="H79" s="85"/>
      <c r="I79" s="42" t="n">
        <f aca="false">IF(F79="Receipt (cash in)",N(G79),0)</f>
        <v>0</v>
      </c>
      <c r="J79" s="42" t="n">
        <f aca="false">IF(F79="Payment",N(G79),0)</f>
        <v>0</v>
      </c>
      <c r="K79" s="43" t="str">
        <f aca="false">IF(B79="","",$I$6+SUM($I$7:I79)-SUM($J$7:J79))</f>
        <v/>
      </c>
      <c r="L79" s="86"/>
      <c r="M79" s="44" t="str">
        <f aca="false">IF(AND(F79="Payment",$H79=M$5),N($G79),"")</f>
        <v/>
      </c>
      <c r="N79" s="44" t="str">
        <f aca="false">IF(AND(F79="Payment",$H79=N$5),N($G79),"")</f>
        <v/>
      </c>
      <c r="O79" s="44" t="str">
        <f aca="false">IF(AND(F79="Payment",$H79=O$5),N($G79),"")</f>
        <v/>
      </c>
      <c r="P79" s="44" t="str">
        <f aca="false">IF(AND(F79="Payment",$H79=P$5),N($G79),"")</f>
        <v/>
      </c>
      <c r="Q79" s="44" t="str">
        <f aca="false">IF(AND(F79="Payment",$H79=Q$5),N($G79),"")</f>
        <v/>
      </c>
      <c r="R79" s="44" t="str">
        <f aca="false">IF(AND(F79="Payment",$H79=R$5),N($G79),"")</f>
        <v/>
      </c>
      <c r="S79" s="44" t="str">
        <f aca="false">IF(AND(F79="Payment",$H79=S$5),N($G79),"")</f>
        <v/>
      </c>
      <c r="T79" s="44" t="str">
        <f aca="false">IF(AND(F79="Payment",$H79=T$5),N($G79),"")</f>
        <v/>
      </c>
      <c r="U79" s="44" t="str">
        <f aca="false">IF(AND(F79="Payment",$H79=U$5),N($G79),"")</f>
        <v/>
      </c>
      <c r="V79" s="44" t="str">
        <f aca="false">IF(AND(F79="Payment",$H79=V$5),N($G79),"")</f>
        <v/>
      </c>
      <c r="W79" s="45" t="str">
        <f aca="false">IF(B79="","",IF(F79="","Pick type",IF(AND(F79="Payment",H79=""),"Pick head",IF(AND(F79="Payment",N(G79)&gt;Setup!$C$10),"Above limit",IF(N(K79)&lt;0,"Negative balance",IF(AND(F79="Payment",L79&lt;&gt;"Yes"),"No bill","OK"))))))</f>
        <v/>
      </c>
    </row>
    <row r="80" customFormat="false" ht="15" hidden="false" customHeight="false" outlineLevel="0" collapsed="false">
      <c r="A80" s="36" t="str">
        <f aca="false">IF(B80="","",ROW()-6)</f>
        <v/>
      </c>
      <c r="B80" s="84"/>
      <c r="C80" s="38" t="str">
        <f aca="false">IF(OR(B80="",F80&lt;&gt;"Payment"),"",Setup!$C$11&amp;TEXT(MONTH(Setup!$C$7),"00")&amp;"-"&amp;TEXT(COUNTIF($F$7:F80,"Payment"),"000"))</f>
        <v/>
      </c>
      <c r="D80" s="85"/>
      <c r="E80" s="85"/>
      <c r="F80" s="86"/>
      <c r="G80" s="87"/>
      <c r="H80" s="85"/>
      <c r="I80" s="42" t="n">
        <f aca="false">IF(F80="Receipt (cash in)",N(G80),0)</f>
        <v>0</v>
      </c>
      <c r="J80" s="42" t="n">
        <f aca="false">IF(F80="Payment",N(G80),0)</f>
        <v>0</v>
      </c>
      <c r="K80" s="43" t="str">
        <f aca="false">IF(B80="","",$I$6+SUM($I$7:I80)-SUM($J$7:J80))</f>
        <v/>
      </c>
      <c r="L80" s="86"/>
      <c r="M80" s="44" t="str">
        <f aca="false">IF(AND(F80="Payment",$H80=M$5),N($G80),"")</f>
        <v/>
      </c>
      <c r="N80" s="44" t="str">
        <f aca="false">IF(AND(F80="Payment",$H80=N$5),N($G80),"")</f>
        <v/>
      </c>
      <c r="O80" s="44" t="str">
        <f aca="false">IF(AND(F80="Payment",$H80=O$5),N($G80),"")</f>
        <v/>
      </c>
      <c r="P80" s="44" t="str">
        <f aca="false">IF(AND(F80="Payment",$H80=P$5),N($G80),"")</f>
        <v/>
      </c>
      <c r="Q80" s="44" t="str">
        <f aca="false">IF(AND(F80="Payment",$H80=Q$5),N($G80),"")</f>
        <v/>
      </c>
      <c r="R80" s="44" t="str">
        <f aca="false">IF(AND(F80="Payment",$H80=R$5),N($G80),"")</f>
        <v/>
      </c>
      <c r="S80" s="44" t="str">
        <f aca="false">IF(AND(F80="Payment",$H80=S$5),N($G80),"")</f>
        <v/>
      </c>
      <c r="T80" s="44" t="str">
        <f aca="false">IF(AND(F80="Payment",$H80=T$5),N($G80),"")</f>
        <v/>
      </c>
      <c r="U80" s="44" t="str">
        <f aca="false">IF(AND(F80="Payment",$H80=U$5),N($G80),"")</f>
        <v/>
      </c>
      <c r="V80" s="44" t="str">
        <f aca="false">IF(AND(F80="Payment",$H80=V$5),N($G80),"")</f>
        <v/>
      </c>
      <c r="W80" s="45" t="str">
        <f aca="false">IF(B80="","",IF(F80="","Pick type",IF(AND(F80="Payment",H80=""),"Pick head",IF(AND(F80="Payment",N(G80)&gt;Setup!$C$10),"Above limit",IF(N(K80)&lt;0,"Negative balance",IF(AND(F80="Payment",L80&lt;&gt;"Yes"),"No bill","OK"))))))</f>
        <v/>
      </c>
    </row>
    <row r="81" customFormat="false" ht="15" hidden="false" customHeight="false" outlineLevel="0" collapsed="false">
      <c r="A81" s="36" t="str">
        <f aca="false">IF(B81="","",ROW()-6)</f>
        <v/>
      </c>
      <c r="B81" s="84"/>
      <c r="C81" s="38" t="str">
        <f aca="false">IF(OR(B81="",F81&lt;&gt;"Payment"),"",Setup!$C$11&amp;TEXT(MONTH(Setup!$C$7),"00")&amp;"-"&amp;TEXT(COUNTIF($F$7:F81,"Payment"),"000"))</f>
        <v/>
      </c>
      <c r="D81" s="85"/>
      <c r="E81" s="85"/>
      <c r="F81" s="86"/>
      <c r="G81" s="87"/>
      <c r="H81" s="85"/>
      <c r="I81" s="42" t="n">
        <f aca="false">IF(F81="Receipt (cash in)",N(G81),0)</f>
        <v>0</v>
      </c>
      <c r="J81" s="42" t="n">
        <f aca="false">IF(F81="Payment",N(G81),0)</f>
        <v>0</v>
      </c>
      <c r="K81" s="43" t="str">
        <f aca="false">IF(B81="","",$I$6+SUM($I$7:I81)-SUM($J$7:J81))</f>
        <v/>
      </c>
      <c r="L81" s="86"/>
      <c r="M81" s="44" t="str">
        <f aca="false">IF(AND(F81="Payment",$H81=M$5),N($G81),"")</f>
        <v/>
      </c>
      <c r="N81" s="44" t="str">
        <f aca="false">IF(AND(F81="Payment",$H81=N$5),N($G81),"")</f>
        <v/>
      </c>
      <c r="O81" s="44" t="str">
        <f aca="false">IF(AND(F81="Payment",$H81=O$5),N($G81),"")</f>
        <v/>
      </c>
      <c r="P81" s="44" t="str">
        <f aca="false">IF(AND(F81="Payment",$H81=P$5),N($G81),"")</f>
        <v/>
      </c>
      <c r="Q81" s="44" t="str">
        <f aca="false">IF(AND(F81="Payment",$H81=Q$5),N($G81),"")</f>
        <v/>
      </c>
      <c r="R81" s="44" t="str">
        <f aca="false">IF(AND(F81="Payment",$H81=R$5),N($G81),"")</f>
        <v/>
      </c>
      <c r="S81" s="44" t="str">
        <f aca="false">IF(AND(F81="Payment",$H81=S$5),N($G81),"")</f>
        <v/>
      </c>
      <c r="T81" s="44" t="str">
        <f aca="false">IF(AND(F81="Payment",$H81=T$5),N($G81),"")</f>
        <v/>
      </c>
      <c r="U81" s="44" t="str">
        <f aca="false">IF(AND(F81="Payment",$H81=U$5),N($G81),"")</f>
        <v/>
      </c>
      <c r="V81" s="44" t="str">
        <f aca="false">IF(AND(F81="Payment",$H81=V$5),N($G81),"")</f>
        <v/>
      </c>
      <c r="W81" s="45" t="str">
        <f aca="false">IF(B81="","",IF(F81="","Pick type",IF(AND(F81="Payment",H81=""),"Pick head",IF(AND(F81="Payment",N(G81)&gt;Setup!$C$10),"Above limit",IF(N(K81)&lt;0,"Negative balance",IF(AND(F81="Payment",L81&lt;&gt;"Yes"),"No bill","OK"))))))</f>
        <v/>
      </c>
    </row>
    <row r="82" customFormat="false" ht="15" hidden="false" customHeight="false" outlineLevel="0" collapsed="false">
      <c r="A82" s="36" t="str">
        <f aca="false">IF(B82="","",ROW()-6)</f>
        <v/>
      </c>
      <c r="B82" s="84"/>
      <c r="C82" s="38" t="str">
        <f aca="false">IF(OR(B82="",F82&lt;&gt;"Payment"),"",Setup!$C$11&amp;TEXT(MONTH(Setup!$C$7),"00")&amp;"-"&amp;TEXT(COUNTIF($F$7:F82,"Payment"),"000"))</f>
        <v/>
      </c>
      <c r="D82" s="85"/>
      <c r="E82" s="85"/>
      <c r="F82" s="86"/>
      <c r="G82" s="87"/>
      <c r="H82" s="85"/>
      <c r="I82" s="42" t="n">
        <f aca="false">IF(F82="Receipt (cash in)",N(G82),0)</f>
        <v>0</v>
      </c>
      <c r="J82" s="42" t="n">
        <f aca="false">IF(F82="Payment",N(G82),0)</f>
        <v>0</v>
      </c>
      <c r="K82" s="43" t="str">
        <f aca="false">IF(B82="","",$I$6+SUM($I$7:I82)-SUM($J$7:J82))</f>
        <v/>
      </c>
      <c r="L82" s="86"/>
      <c r="M82" s="44" t="str">
        <f aca="false">IF(AND(F82="Payment",$H82=M$5),N($G82),"")</f>
        <v/>
      </c>
      <c r="N82" s="44" t="str">
        <f aca="false">IF(AND(F82="Payment",$H82=N$5),N($G82),"")</f>
        <v/>
      </c>
      <c r="O82" s="44" t="str">
        <f aca="false">IF(AND(F82="Payment",$H82=O$5),N($G82),"")</f>
        <v/>
      </c>
      <c r="P82" s="44" t="str">
        <f aca="false">IF(AND(F82="Payment",$H82=P$5),N($G82),"")</f>
        <v/>
      </c>
      <c r="Q82" s="44" t="str">
        <f aca="false">IF(AND(F82="Payment",$H82=Q$5),N($G82),"")</f>
        <v/>
      </c>
      <c r="R82" s="44" t="str">
        <f aca="false">IF(AND(F82="Payment",$H82=R$5),N($G82),"")</f>
        <v/>
      </c>
      <c r="S82" s="44" t="str">
        <f aca="false">IF(AND(F82="Payment",$H82=S$5),N($G82),"")</f>
        <v/>
      </c>
      <c r="T82" s="44" t="str">
        <f aca="false">IF(AND(F82="Payment",$H82=T$5),N($G82),"")</f>
        <v/>
      </c>
      <c r="U82" s="44" t="str">
        <f aca="false">IF(AND(F82="Payment",$H82=U$5),N($G82),"")</f>
        <v/>
      </c>
      <c r="V82" s="44" t="str">
        <f aca="false">IF(AND(F82="Payment",$H82=V$5),N($G82),"")</f>
        <v/>
      </c>
      <c r="W82" s="45" t="str">
        <f aca="false">IF(B82="","",IF(F82="","Pick type",IF(AND(F82="Payment",H82=""),"Pick head",IF(AND(F82="Payment",N(G82)&gt;Setup!$C$10),"Above limit",IF(N(K82)&lt;0,"Negative balance",IF(AND(F82="Payment",L82&lt;&gt;"Yes"),"No bill","OK"))))))</f>
        <v/>
      </c>
    </row>
    <row r="83" customFormat="false" ht="15" hidden="false" customHeight="false" outlineLevel="0" collapsed="false">
      <c r="A83" s="36" t="str">
        <f aca="false">IF(B83="","",ROW()-6)</f>
        <v/>
      </c>
      <c r="B83" s="84"/>
      <c r="C83" s="38" t="str">
        <f aca="false">IF(OR(B83="",F83&lt;&gt;"Payment"),"",Setup!$C$11&amp;TEXT(MONTH(Setup!$C$7),"00")&amp;"-"&amp;TEXT(COUNTIF($F$7:F83,"Payment"),"000"))</f>
        <v/>
      </c>
      <c r="D83" s="85"/>
      <c r="E83" s="85"/>
      <c r="F83" s="86"/>
      <c r="G83" s="87"/>
      <c r="H83" s="85"/>
      <c r="I83" s="42" t="n">
        <f aca="false">IF(F83="Receipt (cash in)",N(G83),0)</f>
        <v>0</v>
      </c>
      <c r="J83" s="42" t="n">
        <f aca="false">IF(F83="Payment",N(G83),0)</f>
        <v>0</v>
      </c>
      <c r="K83" s="43" t="str">
        <f aca="false">IF(B83="","",$I$6+SUM($I$7:I83)-SUM($J$7:J83))</f>
        <v/>
      </c>
      <c r="L83" s="86"/>
      <c r="M83" s="44" t="str">
        <f aca="false">IF(AND(F83="Payment",$H83=M$5),N($G83),"")</f>
        <v/>
      </c>
      <c r="N83" s="44" t="str">
        <f aca="false">IF(AND(F83="Payment",$H83=N$5),N($G83),"")</f>
        <v/>
      </c>
      <c r="O83" s="44" t="str">
        <f aca="false">IF(AND(F83="Payment",$H83=O$5),N($G83),"")</f>
        <v/>
      </c>
      <c r="P83" s="44" t="str">
        <f aca="false">IF(AND(F83="Payment",$H83=P$5),N($G83),"")</f>
        <v/>
      </c>
      <c r="Q83" s="44" t="str">
        <f aca="false">IF(AND(F83="Payment",$H83=Q$5),N($G83),"")</f>
        <v/>
      </c>
      <c r="R83" s="44" t="str">
        <f aca="false">IF(AND(F83="Payment",$H83=R$5),N($G83),"")</f>
        <v/>
      </c>
      <c r="S83" s="44" t="str">
        <f aca="false">IF(AND(F83="Payment",$H83=S$5),N($G83),"")</f>
        <v/>
      </c>
      <c r="T83" s="44" t="str">
        <f aca="false">IF(AND(F83="Payment",$H83=T$5),N($G83),"")</f>
        <v/>
      </c>
      <c r="U83" s="44" t="str">
        <f aca="false">IF(AND(F83="Payment",$H83=U$5),N($G83),"")</f>
        <v/>
      </c>
      <c r="V83" s="44" t="str">
        <f aca="false">IF(AND(F83="Payment",$H83=V$5),N($G83),"")</f>
        <v/>
      </c>
      <c r="W83" s="45" t="str">
        <f aca="false">IF(B83="","",IF(F83="","Pick type",IF(AND(F83="Payment",H83=""),"Pick head",IF(AND(F83="Payment",N(G83)&gt;Setup!$C$10),"Above limit",IF(N(K83)&lt;0,"Negative balance",IF(AND(F83="Payment",L83&lt;&gt;"Yes"),"No bill","OK"))))))</f>
        <v/>
      </c>
    </row>
    <row r="84" customFormat="false" ht="15" hidden="false" customHeight="false" outlineLevel="0" collapsed="false">
      <c r="A84" s="36" t="str">
        <f aca="false">IF(B84="","",ROW()-6)</f>
        <v/>
      </c>
      <c r="B84" s="84"/>
      <c r="C84" s="38" t="str">
        <f aca="false">IF(OR(B84="",F84&lt;&gt;"Payment"),"",Setup!$C$11&amp;TEXT(MONTH(Setup!$C$7),"00")&amp;"-"&amp;TEXT(COUNTIF($F$7:F84,"Payment"),"000"))</f>
        <v/>
      </c>
      <c r="D84" s="85"/>
      <c r="E84" s="85"/>
      <c r="F84" s="86"/>
      <c r="G84" s="87"/>
      <c r="H84" s="85"/>
      <c r="I84" s="42" t="n">
        <f aca="false">IF(F84="Receipt (cash in)",N(G84),0)</f>
        <v>0</v>
      </c>
      <c r="J84" s="42" t="n">
        <f aca="false">IF(F84="Payment",N(G84),0)</f>
        <v>0</v>
      </c>
      <c r="K84" s="43" t="str">
        <f aca="false">IF(B84="","",$I$6+SUM($I$7:I84)-SUM($J$7:J84))</f>
        <v/>
      </c>
      <c r="L84" s="86"/>
      <c r="M84" s="44" t="str">
        <f aca="false">IF(AND(F84="Payment",$H84=M$5),N($G84),"")</f>
        <v/>
      </c>
      <c r="N84" s="44" t="str">
        <f aca="false">IF(AND(F84="Payment",$H84=N$5),N($G84),"")</f>
        <v/>
      </c>
      <c r="O84" s="44" t="str">
        <f aca="false">IF(AND(F84="Payment",$H84=O$5),N($G84),"")</f>
        <v/>
      </c>
      <c r="P84" s="44" t="str">
        <f aca="false">IF(AND(F84="Payment",$H84=P$5),N($G84),"")</f>
        <v/>
      </c>
      <c r="Q84" s="44" t="str">
        <f aca="false">IF(AND(F84="Payment",$H84=Q$5),N($G84),"")</f>
        <v/>
      </c>
      <c r="R84" s="44" t="str">
        <f aca="false">IF(AND(F84="Payment",$H84=R$5),N($G84),"")</f>
        <v/>
      </c>
      <c r="S84" s="44" t="str">
        <f aca="false">IF(AND(F84="Payment",$H84=S$5),N($G84),"")</f>
        <v/>
      </c>
      <c r="T84" s="44" t="str">
        <f aca="false">IF(AND(F84="Payment",$H84=T$5),N($G84),"")</f>
        <v/>
      </c>
      <c r="U84" s="44" t="str">
        <f aca="false">IF(AND(F84="Payment",$H84=U$5),N($G84),"")</f>
        <v/>
      </c>
      <c r="V84" s="44" t="str">
        <f aca="false">IF(AND(F84="Payment",$H84=V$5),N($G84),"")</f>
        <v/>
      </c>
      <c r="W84" s="45" t="str">
        <f aca="false">IF(B84="","",IF(F84="","Pick type",IF(AND(F84="Payment",H84=""),"Pick head",IF(AND(F84="Payment",N(G84)&gt;Setup!$C$10),"Above limit",IF(N(K84)&lt;0,"Negative balance",IF(AND(F84="Payment",L84&lt;&gt;"Yes"),"No bill","OK"))))))</f>
        <v/>
      </c>
    </row>
    <row r="85" customFormat="false" ht="15" hidden="false" customHeight="false" outlineLevel="0" collapsed="false">
      <c r="A85" s="36" t="str">
        <f aca="false">IF(B85="","",ROW()-6)</f>
        <v/>
      </c>
      <c r="B85" s="84"/>
      <c r="C85" s="38" t="str">
        <f aca="false">IF(OR(B85="",F85&lt;&gt;"Payment"),"",Setup!$C$11&amp;TEXT(MONTH(Setup!$C$7),"00")&amp;"-"&amp;TEXT(COUNTIF($F$7:F85,"Payment"),"000"))</f>
        <v/>
      </c>
      <c r="D85" s="85"/>
      <c r="E85" s="85"/>
      <c r="F85" s="86"/>
      <c r="G85" s="87"/>
      <c r="H85" s="85"/>
      <c r="I85" s="42" t="n">
        <f aca="false">IF(F85="Receipt (cash in)",N(G85),0)</f>
        <v>0</v>
      </c>
      <c r="J85" s="42" t="n">
        <f aca="false">IF(F85="Payment",N(G85),0)</f>
        <v>0</v>
      </c>
      <c r="K85" s="43" t="str">
        <f aca="false">IF(B85="","",$I$6+SUM($I$7:I85)-SUM($J$7:J85))</f>
        <v/>
      </c>
      <c r="L85" s="86"/>
      <c r="M85" s="44" t="str">
        <f aca="false">IF(AND(F85="Payment",$H85=M$5),N($G85),"")</f>
        <v/>
      </c>
      <c r="N85" s="44" t="str">
        <f aca="false">IF(AND(F85="Payment",$H85=N$5),N($G85),"")</f>
        <v/>
      </c>
      <c r="O85" s="44" t="str">
        <f aca="false">IF(AND(F85="Payment",$H85=O$5),N($G85),"")</f>
        <v/>
      </c>
      <c r="P85" s="44" t="str">
        <f aca="false">IF(AND(F85="Payment",$H85=P$5),N($G85),"")</f>
        <v/>
      </c>
      <c r="Q85" s="44" t="str">
        <f aca="false">IF(AND(F85="Payment",$H85=Q$5),N($G85),"")</f>
        <v/>
      </c>
      <c r="R85" s="44" t="str">
        <f aca="false">IF(AND(F85="Payment",$H85=R$5),N($G85),"")</f>
        <v/>
      </c>
      <c r="S85" s="44" t="str">
        <f aca="false">IF(AND(F85="Payment",$H85=S$5),N($G85),"")</f>
        <v/>
      </c>
      <c r="T85" s="44" t="str">
        <f aca="false">IF(AND(F85="Payment",$H85=T$5),N($G85),"")</f>
        <v/>
      </c>
      <c r="U85" s="44" t="str">
        <f aca="false">IF(AND(F85="Payment",$H85=U$5),N($G85),"")</f>
        <v/>
      </c>
      <c r="V85" s="44" t="str">
        <f aca="false">IF(AND(F85="Payment",$H85=V$5),N($G85),"")</f>
        <v/>
      </c>
      <c r="W85" s="45" t="str">
        <f aca="false">IF(B85="","",IF(F85="","Pick type",IF(AND(F85="Payment",H85=""),"Pick head",IF(AND(F85="Payment",N(G85)&gt;Setup!$C$10),"Above limit",IF(N(K85)&lt;0,"Negative balance",IF(AND(F85="Payment",L85&lt;&gt;"Yes"),"No bill","OK"))))))</f>
        <v/>
      </c>
    </row>
    <row r="86" customFormat="false" ht="15" hidden="false" customHeight="false" outlineLevel="0" collapsed="false">
      <c r="A86" s="36" t="str">
        <f aca="false">IF(B86="","",ROW()-6)</f>
        <v/>
      </c>
      <c r="B86" s="84"/>
      <c r="C86" s="38" t="str">
        <f aca="false">IF(OR(B86="",F86&lt;&gt;"Payment"),"",Setup!$C$11&amp;TEXT(MONTH(Setup!$C$7),"00")&amp;"-"&amp;TEXT(COUNTIF($F$7:F86,"Payment"),"000"))</f>
        <v/>
      </c>
      <c r="D86" s="85"/>
      <c r="E86" s="85"/>
      <c r="F86" s="86"/>
      <c r="G86" s="87"/>
      <c r="H86" s="85"/>
      <c r="I86" s="42" t="n">
        <f aca="false">IF(F86="Receipt (cash in)",N(G86),0)</f>
        <v>0</v>
      </c>
      <c r="J86" s="42" t="n">
        <f aca="false">IF(F86="Payment",N(G86),0)</f>
        <v>0</v>
      </c>
      <c r="K86" s="43" t="str">
        <f aca="false">IF(B86="","",$I$6+SUM($I$7:I86)-SUM($J$7:J86))</f>
        <v/>
      </c>
      <c r="L86" s="86"/>
      <c r="M86" s="44" t="str">
        <f aca="false">IF(AND(F86="Payment",$H86=M$5),N($G86),"")</f>
        <v/>
      </c>
      <c r="N86" s="44" t="str">
        <f aca="false">IF(AND(F86="Payment",$H86=N$5),N($G86),"")</f>
        <v/>
      </c>
      <c r="O86" s="44" t="str">
        <f aca="false">IF(AND(F86="Payment",$H86=O$5),N($G86),"")</f>
        <v/>
      </c>
      <c r="P86" s="44" t="str">
        <f aca="false">IF(AND(F86="Payment",$H86=P$5),N($G86),"")</f>
        <v/>
      </c>
      <c r="Q86" s="44" t="str">
        <f aca="false">IF(AND(F86="Payment",$H86=Q$5),N($G86),"")</f>
        <v/>
      </c>
      <c r="R86" s="44" t="str">
        <f aca="false">IF(AND(F86="Payment",$H86=R$5),N($G86),"")</f>
        <v/>
      </c>
      <c r="S86" s="44" t="str">
        <f aca="false">IF(AND(F86="Payment",$H86=S$5),N($G86),"")</f>
        <v/>
      </c>
      <c r="T86" s="44" t="str">
        <f aca="false">IF(AND(F86="Payment",$H86=T$5),N($G86),"")</f>
        <v/>
      </c>
      <c r="U86" s="44" t="str">
        <f aca="false">IF(AND(F86="Payment",$H86=U$5),N($G86),"")</f>
        <v/>
      </c>
      <c r="V86" s="44" t="str">
        <f aca="false">IF(AND(F86="Payment",$H86=V$5),N($G86),"")</f>
        <v/>
      </c>
      <c r="W86" s="45" t="str">
        <f aca="false">IF(B86="","",IF(F86="","Pick type",IF(AND(F86="Payment",H86=""),"Pick head",IF(AND(F86="Payment",N(G86)&gt;Setup!$C$10),"Above limit",IF(N(K86)&lt;0,"Negative balance",IF(AND(F86="Payment",L86&lt;&gt;"Yes"),"No bill","OK"))))))</f>
        <v/>
      </c>
    </row>
    <row r="87" customFormat="false" ht="15" hidden="false" customHeight="false" outlineLevel="0" collapsed="false">
      <c r="A87" s="36" t="str">
        <f aca="false">IF(B87="","",ROW()-6)</f>
        <v/>
      </c>
      <c r="B87" s="84"/>
      <c r="C87" s="38" t="str">
        <f aca="false">IF(OR(B87="",F87&lt;&gt;"Payment"),"",Setup!$C$11&amp;TEXT(MONTH(Setup!$C$7),"00")&amp;"-"&amp;TEXT(COUNTIF($F$7:F87,"Payment"),"000"))</f>
        <v/>
      </c>
      <c r="D87" s="85"/>
      <c r="E87" s="85"/>
      <c r="F87" s="86"/>
      <c r="G87" s="87"/>
      <c r="H87" s="85"/>
      <c r="I87" s="42" t="n">
        <f aca="false">IF(F87="Receipt (cash in)",N(G87),0)</f>
        <v>0</v>
      </c>
      <c r="J87" s="42" t="n">
        <f aca="false">IF(F87="Payment",N(G87),0)</f>
        <v>0</v>
      </c>
      <c r="K87" s="43" t="str">
        <f aca="false">IF(B87="","",$I$6+SUM($I$7:I87)-SUM($J$7:J87))</f>
        <v/>
      </c>
      <c r="L87" s="86"/>
      <c r="M87" s="44" t="str">
        <f aca="false">IF(AND(F87="Payment",$H87=M$5),N($G87),"")</f>
        <v/>
      </c>
      <c r="N87" s="44" t="str">
        <f aca="false">IF(AND(F87="Payment",$H87=N$5),N($G87),"")</f>
        <v/>
      </c>
      <c r="O87" s="44" t="str">
        <f aca="false">IF(AND(F87="Payment",$H87=O$5),N($G87),"")</f>
        <v/>
      </c>
      <c r="P87" s="44" t="str">
        <f aca="false">IF(AND(F87="Payment",$H87=P$5),N($G87),"")</f>
        <v/>
      </c>
      <c r="Q87" s="44" t="str">
        <f aca="false">IF(AND(F87="Payment",$H87=Q$5),N($G87),"")</f>
        <v/>
      </c>
      <c r="R87" s="44" t="str">
        <f aca="false">IF(AND(F87="Payment",$H87=R$5),N($G87),"")</f>
        <v/>
      </c>
      <c r="S87" s="44" t="str">
        <f aca="false">IF(AND(F87="Payment",$H87=S$5),N($G87),"")</f>
        <v/>
      </c>
      <c r="T87" s="44" t="str">
        <f aca="false">IF(AND(F87="Payment",$H87=T$5),N($G87),"")</f>
        <v/>
      </c>
      <c r="U87" s="44" t="str">
        <f aca="false">IF(AND(F87="Payment",$H87=U$5),N($G87),"")</f>
        <v/>
      </c>
      <c r="V87" s="44" t="str">
        <f aca="false">IF(AND(F87="Payment",$H87=V$5),N($G87),"")</f>
        <v/>
      </c>
      <c r="W87" s="45" t="str">
        <f aca="false">IF(B87="","",IF(F87="","Pick type",IF(AND(F87="Payment",H87=""),"Pick head",IF(AND(F87="Payment",N(G87)&gt;Setup!$C$10),"Above limit",IF(N(K87)&lt;0,"Negative balance",IF(AND(F87="Payment",L87&lt;&gt;"Yes"),"No bill","OK"))))))</f>
        <v/>
      </c>
    </row>
    <row r="88" customFormat="false" ht="15" hidden="false" customHeight="false" outlineLevel="0" collapsed="false">
      <c r="A88" s="36" t="str">
        <f aca="false">IF(B88="","",ROW()-6)</f>
        <v/>
      </c>
      <c r="B88" s="84"/>
      <c r="C88" s="38" t="str">
        <f aca="false">IF(OR(B88="",F88&lt;&gt;"Payment"),"",Setup!$C$11&amp;TEXT(MONTH(Setup!$C$7),"00")&amp;"-"&amp;TEXT(COUNTIF($F$7:F88,"Payment"),"000"))</f>
        <v/>
      </c>
      <c r="D88" s="85"/>
      <c r="E88" s="85"/>
      <c r="F88" s="86"/>
      <c r="G88" s="87"/>
      <c r="H88" s="85"/>
      <c r="I88" s="42" t="n">
        <f aca="false">IF(F88="Receipt (cash in)",N(G88),0)</f>
        <v>0</v>
      </c>
      <c r="J88" s="42" t="n">
        <f aca="false">IF(F88="Payment",N(G88),0)</f>
        <v>0</v>
      </c>
      <c r="K88" s="43" t="str">
        <f aca="false">IF(B88="","",$I$6+SUM($I$7:I88)-SUM($J$7:J88))</f>
        <v/>
      </c>
      <c r="L88" s="86"/>
      <c r="M88" s="44" t="str">
        <f aca="false">IF(AND(F88="Payment",$H88=M$5),N($G88),"")</f>
        <v/>
      </c>
      <c r="N88" s="44" t="str">
        <f aca="false">IF(AND(F88="Payment",$H88=N$5),N($G88),"")</f>
        <v/>
      </c>
      <c r="O88" s="44" t="str">
        <f aca="false">IF(AND(F88="Payment",$H88=O$5),N($G88),"")</f>
        <v/>
      </c>
      <c r="P88" s="44" t="str">
        <f aca="false">IF(AND(F88="Payment",$H88=P$5),N($G88),"")</f>
        <v/>
      </c>
      <c r="Q88" s="44" t="str">
        <f aca="false">IF(AND(F88="Payment",$H88=Q$5),N($G88),"")</f>
        <v/>
      </c>
      <c r="R88" s="44" t="str">
        <f aca="false">IF(AND(F88="Payment",$H88=R$5),N($G88),"")</f>
        <v/>
      </c>
      <c r="S88" s="44" t="str">
        <f aca="false">IF(AND(F88="Payment",$H88=S$5),N($G88),"")</f>
        <v/>
      </c>
      <c r="T88" s="44" t="str">
        <f aca="false">IF(AND(F88="Payment",$H88=T$5),N($G88),"")</f>
        <v/>
      </c>
      <c r="U88" s="44" t="str">
        <f aca="false">IF(AND(F88="Payment",$H88=U$5),N($G88),"")</f>
        <v/>
      </c>
      <c r="V88" s="44" t="str">
        <f aca="false">IF(AND(F88="Payment",$H88=V$5),N($G88),"")</f>
        <v/>
      </c>
      <c r="W88" s="45" t="str">
        <f aca="false">IF(B88="","",IF(F88="","Pick type",IF(AND(F88="Payment",H88=""),"Pick head",IF(AND(F88="Payment",N(G88)&gt;Setup!$C$10),"Above limit",IF(N(K88)&lt;0,"Negative balance",IF(AND(F88="Payment",L88&lt;&gt;"Yes"),"No bill","OK"))))))</f>
        <v/>
      </c>
    </row>
    <row r="89" customFormat="false" ht="15" hidden="false" customHeight="false" outlineLevel="0" collapsed="false">
      <c r="A89" s="36" t="str">
        <f aca="false">IF(B89="","",ROW()-6)</f>
        <v/>
      </c>
      <c r="B89" s="84"/>
      <c r="C89" s="38" t="str">
        <f aca="false">IF(OR(B89="",F89&lt;&gt;"Payment"),"",Setup!$C$11&amp;TEXT(MONTH(Setup!$C$7),"00")&amp;"-"&amp;TEXT(COUNTIF($F$7:F89,"Payment"),"000"))</f>
        <v/>
      </c>
      <c r="D89" s="85"/>
      <c r="E89" s="85"/>
      <c r="F89" s="86"/>
      <c r="G89" s="87"/>
      <c r="H89" s="85"/>
      <c r="I89" s="42" t="n">
        <f aca="false">IF(F89="Receipt (cash in)",N(G89),0)</f>
        <v>0</v>
      </c>
      <c r="J89" s="42" t="n">
        <f aca="false">IF(F89="Payment",N(G89),0)</f>
        <v>0</v>
      </c>
      <c r="K89" s="43" t="str">
        <f aca="false">IF(B89="","",$I$6+SUM($I$7:I89)-SUM($J$7:J89))</f>
        <v/>
      </c>
      <c r="L89" s="86"/>
      <c r="M89" s="44" t="str">
        <f aca="false">IF(AND(F89="Payment",$H89=M$5),N($G89),"")</f>
        <v/>
      </c>
      <c r="N89" s="44" t="str">
        <f aca="false">IF(AND(F89="Payment",$H89=N$5),N($G89),"")</f>
        <v/>
      </c>
      <c r="O89" s="44" t="str">
        <f aca="false">IF(AND(F89="Payment",$H89=O$5),N($G89),"")</f>
        <v/>
      </c>
      <c r="P89" s="44" t="str">
        <f aca="false">IF(AND(F89="Payment",$H89=P$5),N($G89),"")</f>
        <v/>
      </c>
      <c r="Q89" s="44" t="str">
        <f aca="false">IF(AND(F89="Payment",$H89=Q$5),N($G89),"")</f>
        <v/>
      </c>
      <c r="R89" s="44" t="str">
        <f aca="false">IF(AND(F89="Payment",$H89=R$5),N($G89),"")</f>
        <v/>
      </c>
      <c r="S89" s="44" t="str">
        <f aca="false">IF(AND(F89="Payment",$H89=S$5),N($G89),"")</f>
        <v/>
      </c>
      <c r="T89" s="44" t="str">
        <f aca="false">IF(AND(F89="Payment",$H89=T$5),N($G89),"")</f>
        <v/>
      </c>
      <c r="U89" s="44" t="str">
        <f aca="false">IF(AND(F89="Payment",$H89=U$5),N($G89),"")</f>
        <v/>
      </c>
      <c r="V89" s="44" t="str">
        <f aca="false">IF(AND(F89="Payment",$H89=V$5),N($G89),"")</f>
        <v/>
      </c>
      <c r="W89" s="45" t="str">
        <f aca="false">IF(B89="","",IF(F89="","Pick type",IF(AND(F89="Payment",H89=""),"Pick head",IF(AND(F89="Payment",N(G89)&gt;Setup!$C$10),"Above limit",IF(N(K89)&lt;0,"Negative balance",IF(AND(F89="Payment",L89&lt;&gt;"Yes"),"No bill","OK"))))))</f>
        <v/>
      </c>
    </row>
    <row r="90" customFormat="false" ht="15" hidden="false" customHeight="false" outlineLevel="0" collapsed="false">
      <c r="A90" s="36" t="str">
        <f aca="false">IF(B90="","",ROW()-6)</f>
        <v/>
      </c>
      <c r="B90" s="84"/>
      <c r="C90" s="38" t="str">
        <f aca="false">IF(OR(B90="",F90&lt;&gt;"Payment"),"",Setup!$C$11&amp;TEXT(MONTH(Setup!$C$7),"00")&amp;"-"&amp;TEXT(COUNTIF($F$7:F90,"Payment"),"000"))</f>
        <v/>
      </c>
      <c r="D90" s="85"/>
      <c r="E90" s="85"/>
      <c r="F90" s="86"/>
      <c r="G90" s="87"/>
      <c r="H90" s="85"/>
      <c r="I90" s="42" t="n">
        <f aca="false">IF(F90="Receipt (cash in)",N(G90),0)</f>
        <v>0</v>
      </c>
      <c r="J90" s="42" t="n">
        <f aca="false">IF(F90="Payment",N(G90),0)</f>
        <v>0</v>
      </c>
      <c r="K90" s="43" t="str">
        <f aca="false">IF(B90="","",$I$6+SUM($I$7:I90)-SUM($J$7:J90))</f>
        <v/>
      </c>
      <c r="L90" s="86"/>
      <c r="M90" s="44" t="str">
        <f aca="false">IF(AND(F90="Payment",$H90=M$5),N($G90),"")</f>
        <v/>
      </c>
      <c r="N90" s="44" t="str">
        <f aca="false">IF(AND(F90="Payment",$H90=N$5),N($G90),"")</f>
        <v/>
      </c>
      <c r="O90" s="44" t="str">
        <f aca="false">IF(AND(F90="Payment",$H90=O$5),N($G90),"")</f>
        <v/>
      </c>
      <c r="P90" s="44" t="str">
        <f aca="false">IF(AND(F90="Payment",$H90=P$5),N($G90),"")</f>
        <v/>
      </c>
      <c r="Q90" s="44" t="str">
        <f aca="false">IF(AND(F90="Payment",$H90=Q$5),N($G90),"")</f>
        <v/>
      </c>
      <c r="R90" s="44" t="str">
        <f aca="false">IF(AND(F90="Payment",$H90=R$5),N($G90),"")</f>
        <v/>
      </c>
      <c r="S90" s="44" t="str">
        <f aca="false">IF(AND(F90="Payment",$H90=S$5),N($G90),"")</f>
        <v/>
      </c>
      <c r="T90" s="44" t="str">
        <f aca="false">IF(AND(F90="Payment",$H90=T$5),N($G90),"")</f>
        <v/>
      </c>
      <c r="U90" s="44" t="str">
        <f aca="false">IF(AND(F90="Payment",$H90=U$5),N($G90),"")</f>
        <v/>
      </c>
      <c r="V90" s="44" t="str">
        <f aca="false">IF(AND(F90="Payment",$H90=V$5),N($G90),"")</f>
        <v/>
      </c>
      <c r="W90" s="45" t="str">
        <f aca="false">IF(B90="","",IF(F90="","Pick type",IF(AND(F90="Payment",H90=""),"Pick head",IF(AND(F90="Payment",N(G90)&gt;Setup!$C$10),"Above limit",IF(N(K90)&lt;0,"Negative balance",IF(AND(F90="Payment",L90&lt;&gt;"Yes"),"No bill","OK"))))))</f>
        <v/>
      </c>
    </row>
    <row r="91" customFormat="false" ht="15" hidden="false" customHeight="false" outlineLevel="0" collapsed="false">
      <c r="A91" s="36" t="str">
        <f aca="false">IF(B91="","",ROW()-6)</f>
        <v/>
      </c>
      <c r="B91" s="84"/>
      <c r="C91" s="38" t="str">
        <f aca="false">IF(OR(B91="",F91&lt;&gt;"Payment"),"",Setup!$C$11&amp;TEXT(MONTH(Setup!$C$7),"00")&amp;"-"&amp;TEXT(COUNTIF($F$7:F91,"Payment"),"000"))</f>
        <v/>
      </c>
      <c r="D91" s="85"/>
      <c r="E91" s="85"/>
      <c r="F91" s="86"/>
      <c r="G91" s="87"/>
      <c r="H91" s="85"/>
      <c r="I91" s="42" t="n">
        <f aca="false">IF(F91="Receipt (cash in)",N(G91),0)</f>
        <v>0</v>
      </c>
      <c r="J91" s="42" t="n">
        <f aca="false">IF(F91="Payment",N(G91),0)</f>
        <v>0</v>
      </c>
      <c r="K91" s="43" t="str">
        <f aca="false">IF(B91="","",$I$6+SUM($I$7:I91)-SUM($J$7:J91))</f>
        <v/>
      </c>
      <c r="L91" s="86"/>
      <c r="M91" s="44" t="str">
        <f aca="false">IF(AND(F91="Payment",$H91=M$5),N($G91),"")</f>
        <v/>
      </c>
      <c r="N91" s="44" t="str">
        <f aca="false">IF(AND(F91="Payment",$H91=N$5),N($G91),"")</f>
        <v/>
      </c>
      <c r="O91" s="44" t="str">
        <f aca="false">IF(AND(F91="Payment",$H91=O$5),N($G91),"")</f>
        <v/>
      </c>
      <c r="P91" s="44" t="str">
        <f aca="false">IF(AND(F91="Payment",$H91=P$5),N($G91),"")</f>
        <v/>
      </c>
      <c r="Q91" s="44" t="str">
        <f aca="false">IF(AND(F91="Payment",$H91=Q$5),N($G91),"")</f>
        <v/>
      </c>
      <c r="R91" s="44" t="str">
        <f aca="false">IF(AND(F91="Payment",$H91=R$5),N($G91),"")</f>
        <v/>
      </c>
      <c r="S91" s="44" t="str">
        <f aca="false">IF(AND(F91="Payment",$H91=S$5),N($G91),"")</f>
        <v/>
      </c>
      <c r="T91" s="44" t="str">
        <f aca="false">IF(AND(F91="Payment",$H91=T$5),N($G91),"")</f>
        <v/>
      </c>
      <c r="U91" s="44" t="str">
        <f aca="false">IF(AND(F91="Payment",$H91=U$5),N($G91),"")</f>
        <v/>
      </c>
      <c r="V91" s="44" t="str">
        <f aca="false">IF(AND(F91="Payment",$H91=V$5),N($G91),"")</f>
        <v/>
      </c>
      <c r="W91" s="45" t="str">
        <f aca="false">IF(B91="","",IF(F91="","Pick type",IF(AND(F91="Payment",H91=""),"Pick head",IF(AND(F91="Payment",N(G91)&gt;Setup!$C$10),"Above limit",IF(N(K91)&lt;0,"Negative balance",IF(AND(F91="Payment",L91&lt;&gt;"Yes"),"No bill","OK"))))))</f>
        <v/>
      </c>
    </row>
    <row r="92" customFormat="false" ht="15" hidden="false" customHeight="false" outlineLevel="0" collapsed="false">
      <c r="A92" s="36" t="str">
        <f aca="false">IF(B92="","",ROW()-6)</f>
        <v/>
      </c>
      <c r="B92" s="84"/>
      <c r="C92" s="38" t="str">
        <f aca="false">IF(OR(B92="",F92&lt;&gt;"Payment"),"",Setup!$C$11&amp;TEXT(MONTH(Setup!$C$7),"00")&amp;"-"&amp;TEXT(COUNTIF($F$7:F92,"Payment"),"000"))</f>
        <v/>
      </c>
      <c r="D92" s="85"/>
      <c r="E92" s="85"/>
      <c r="F92" s="86"/>
      <c r="G92" s="87"/>
      <c r="H92" s="85"/>
      <c r="I92" s="42" t="n">
        <f aca="false">IF(F92="Receipt (cash in)",N(G92),0)</f>
        <v>0</v>
      </c>
      <c r="J92" s="42" t="n">
        <f aca="false">IF(F92="Payment",N(G92),0)</f>
        <v>0</v>
      </c>
      <c r="K92" s="43" t="str">
        <f aca="false">IF(B92="","",$I$6+SUM($I$7:I92)-SUM($J$7:J92))</f>
        <v/>
      </c>
      <c r="L92" s="86"/>
      <c r="M92" s="44" t="str">
        <f aca="false">IF(AND(F92="Payment",$H92=M$5),N($G92),"")</f>
        <v/>
      </c>
      <c r="N92" s="44" t="str">
        <f aca="false">IF(AND(F92="Payment",$H92=N$5),N($G92),"")</f>
        <v/>
      </c>
      <c r="O92" s="44" t="str">
        <f aca="false">IF(AND(F92="Payment",$H92=O$5),N($G92),"")</f>
        <v/>
      </c>
      <c r="P92" s="44" t="str">
        <f aca="false">IF(AND(F92="Payment",$H92=P$5),N($G92),"")</f>
        <v/>
      </c>
      <c r="Q92" s="44" t="str">
        <f aca="false">IF(AND(F92="Payment",$H92=Q$5),N($G92),"")</f>
        <v/>
      </c>
      <c r="R92" s="44" t="str">
        <f aca="false">IF(AND(F92="Payment",$H92=R$5),N($G92),"")</f>
        <v/>
      </c>
      <c r="S92" s="44" t="str">
        <f aca="false">IF(AND(F92="Payment",$H92=S$5),N($G92),"")</f>
        <v/>
      </c>
      <c r="T92" s="44" t="str">
        <f aca="false">IF(AND(F92="Payment",$H92=T$5),N($G92),"")</f>
        <v/>
      </c>
      <c r="U92" s="44" t="str">
        <f aca="false">IF(AND(F92="Payment",$H92=U$5),N($G92),"")</f>
        <v/>
      </c>
      <c r="V92" s="44" t="str">
        <f aca="false">IF(AND(F92="Payment",$H92=V$5),N($G92),"")</f>
        <v/>
      </c>
      <c r="W92" s="45" t="str">
        <f aca="false">IF(B92="","",IF(F92="","Pick type",IF(AND(F92="Payment",H92=""),"Pick head",IF(AND(F92="Payment",N(G92)&gt;Setup!$C$10),"Above limit",IF(N(K92)&lt;0,"Negative balance",IF(AND(F92="Payment",L92&lt;&gt;"Yes"),"No bill","OK"))))))</f>
        <v/>
      </c>
    </row>
    <row r="93" customFormat="false" ht="15" hidden="false" customHeight="false" outlineLevel="0" collapsed="false">
      <c r="A93" s="36" t="str">
        <f aca="false">IF(B93="","",ROW()-6)</f>
        <v/>
      </c>
      <c r="B93" s="84"/>
      <c r="C93" s="38" t="str">
        <f aca="false">IF(OR(B93="",F93&lt;&gt;"Payment"),"",Setup!$C$11&amp;TEXT(MONTH(Setup!$C$7),"00")&amp;"-"&amp;TEXT(COUNTIF($F$7:F93,"Payment"),"000"))</f>
        <v/>
      </c>
      <c r="D93" s="85"/>
      <c r="E93" s="85"/>
      <c r="F93" s="86"/>
      <c r="G93" s="87"/>
      <c r="H93" s="85"/>
      <c r="I93" s="42" t="n">
        <f aca="false">IF(F93="Receipt (cash in)",N(G93),0)</f>
        <v>0</v>
      </c>
      <c r="J93" s="42" t="n">
        <f aca="false">IF(F93="Payment",N(G93),0)</f>
        <v>0</v>
      </c>
      <c r="K93" s="43" t="str">
        <f aca="false">IF(B93="","",$I$6+SUM($I$7:I93)-SUM($J$7:J93))</f>
        <v/>
      </c>
      <c r="L93" s="86"/>
      <c r="M93" s="44" t="str">
        <f aca="false">IF(AND(F93="Payment",$H93=M$5),N($G93),"")</f>
        <v/>
      </c>
      <c r="N93" s="44" t="str">
        <f aca="false">IF(AND(F93="Payment",$H93=N$5),N($G93),"")</f>
        <v/>
      </c>
      <c r="O93" s="44" t="str">
        <f aca="false">IF(AND(F93="Payment",$H93=O$5),N($G93),"")</f>
        <v/>
      </c>
      <c r="P93" s="44" t="str">
        <f aca="false">IF(AND(F93="Payment",$H93=P$5),N($G93),"")</f>
        <v/>
      </c>
      <c r="Q93" s="44" t="str">
        <f aca="false">IF(AND(F93="Payment",$H93=Q$5),N($G93),"")</f>
        <v/>
      </c>
      <c r="R93" s="44" t="str">
        <f aca="false">IF(AND(F93="Payment",$H93=R$5),N($G93),"")</f>
        <v/>
      </c>
      <c r="S93" s="44" t="str">
        <f aca="false">IF(AND(F93="Payment",$H93=S$5),N($G93),"")</f>
        <v/>
      </c>
      <c r="T93" s="44" t="str">
        <f aca="false">IF(AND(F93="Payment",$H93=T$5),N($G93),"")</f>
        <v/>
      </c>
      <c r="U93" s="44" t="str">
        <f aca="false">IF(AND(F93="Payment",$H93=U$5),N($G93),"")</f>
        <v/>
      </c>
      <c r="V93" s="44" t="str">
        <f aca="false">IF(AND(F93="Payment",$H93=V$5),N($G93),"")</f>
        <v/>
      </c>
      <c r="W93" s="45" t="str">
        <f aca="false">IF(B93="","",IF(F93="","Pick type",IF(AND(F93="Payment",H93=""),"Pick head",IF(AND(F93="Payment",N(G93)&gt;Setup!$C$10),"Above limit",IF(N(K93)&lt;0,"Negative balance",IF(AND(F93="Payment",L93&lt;&gt;"Yes"),"No bill","OK"))))))</f>
        <v/>
      </c>
    </row>
    <row r="94" customFormat="false" ht="15" hidden="false" customHeight="false" outlineLevel="0" collapsed="false">
      <c r="A94" s="36" t="str">
        <f aca="false">IF(B94="","",ROW()-6)</f>
        <v/>
      </c>
      <c r="B94" s="84"/>
      <c r="C94" s="38" t="str">
        <f aca="false">IF(OR(B94="",F94&lt;&gt;"Payment"),"",Setup!$C$11&amp;TEXT(MONTH(Setup!$C$7),"00")&amp;"-"&amp;TEXT(COUNTIF($F$7:F94,"Payment"),"000"))</f>
        <v/>
      </c>
      <c r="D94" s="85"/>
      <c r="E94" s="85"/>
      <c r="F94" s="86"/>
      <c r="G94" s="87"/>
      <c r="H94" s="85"/>
      <c r="I94" s="42" t="n">
        <f aca="false">IF(F94="Receipt (cash in)",N(G94),0)</f>
        <v>0</v>
      </c>
      <c r="J94" s="42" t="n">
        <f aca="false">IF(F94="Payment",N(G94),0)</f>
        <v>0</v>
      </c>
      <c r="K94" s="43" t="str">
        <f aca="false">IF(B94="","",$I$6+SUM($I$7:I94)-SUM($J$7:J94))</f>
        <v/>
      </c>
      <c r="L94" s="86"/>
      <c r="M94" s="44" t="str">
        <f aca="false">IF(AND(F94="Payment",$H94=M$5),N($G94),"")</f>
        <v/>
      </c>
      <c r="N94" s="44" t="str">
        <f aca="false">IF(AND(F94="Payment",$H94=N$5),N($G94),"")</f>
        <v/>
      </c>
      <c r="O94" s="44" t="str">
        <f aca="false">IF(AND(F94="Payment",$H94=O$5),N($G94),"")</f>
        <v/>
      </c>
      <c r="P94" s="44" t="str">
        <f aca="false">IF(AND(F94="Payment",$H94=P$5),N($G94),"")</f>
        <v/>
      </c>
      <c r="Q94" s="44" t="str">
        <f aca="false">IF(AND(F94="Payment",$H94=Q$5),N($G94),"")</f>
        <v/>
      </c>
      <c r="R94" s="44" t="str">
        <f aca="false">IF(AND(F94="Payment",$H94=R$5),N($G94),"")</f>
        <v/>
      </c>
      <c r="S94" s="44" t="str">
        <f aca="false">IF(AND(F94="Payment",$H94=S$5),N($G94),"")</f>
        <v/>
      </c>
      <c r="T94" s="44" t="str">
        <f aca="false">IF(AND(F94="Payment",$H94=T$5),N($G94),"")</f>
        <v/>
      </c>
      <c r="U94" s="44" t="str">
        <f aca="false">IF(AND(F94="Payment",$H94=U$5),N($G94),"")</f>
        <v/>
      </c>
      <c r="V94" s="44" t="str">
        <f aca="false">IF(AND(F94="Payment",$H94=V$5),N($G94),"")</f>
        <v/>
      </c>
      <c r="W94" s="45" t="str">
        <f aca="false">IF(B94="","",IF(F94="","Pick type",IF(AND(F94="Payment",H94=""),"Pick head",IF(AND(F94="Payment",N(G94)&gt;Setup!$C$10),"Above limit",IF(N(K94)&lt;0,"Negative balance",IF(AND(F94="Payment",L94&lt;&gt;"Yes"),"No bill","OK"))))))</f>
        <v/>
      </c>
    </row>
    <row r="95" customFormat="false" ht="15" hidden="false" customHeight="false" outlineLevel="0" collapsed="false">
      <c r="A95" s="36" t="str">
        <f aca="false">IF(B95="","",ROW()-6)</f>
        <v/>
      </c>
      <c r="B95" s="84"/>
      <c r="C95" s="38" t="str">
        <f aca="false">IF(OR(B95="",F95&lt;&gt;"Payment"),"",Setup!$C$11&amp;TEXT(MONTH(Setup!$C$7),"00")&amp;"-"&amp;TEXT(COUNTIF($F$7:F95,"Payment"),"000"))</f>
        <v/>
      </c>
      <c r="D95" s="85"/>
      <c r="E95" s="85"/>
      <c r="F95" s="86"/>
      <c r="G95" s="87"/>
      <c r="H95" s="85"/>
      <c r="I95" s="42" t="n">
        <f aca="false">IF(F95="Receipt (cash in)",N(G95),0)</f>
        <v>0</v>
      </c>
      <c r="J95" s="42" t="n">
        <f aca="false">IF(F95="Payment",N(G95),0)</f>
        <v>0</v>
      </c>
      <c r="K95" s="43" t="str">
        <f aca="false">IF(B95="","",$I$6+SUM($I$7:I95)-SUM($J$7:J95))</f>
        <v/>
      </c>
      <c r="L95" s="86"/>
      <c r="M95" s="44" t="str">
        <f aca="false">IF(AND(F95="Payment",$H95=M$5),N($G95),"")</f>
        <v/>
      </c>
      <c r="N95" s="44" t="str">
        <f aca="false">IF(AND(F95="Payment",$H95=N$5),N($G95),"")</f>
        <v/>
      </c>
      <c r="O95" s="44" t="str">
        <f aca="false">IF(AND(F95="Payment",$H95=O$5),N($G95),"")</f>
        <v/>
      </c>
      <c r="P95" s="44" t="str">
        <f aca="false">IF(AND(F95="Payment",$H95=P$5),N($G95),"")</f>
        <v/>
      </c>
      <c r="Q95" s="44" t="str">
        <f aca="false">IF(AND(F95="Payment",$H95=Q$5),N($G95),"")</f>
        <v/>
      </c>
      <c r="R95" s="44" t="str">
        <f aca="false">IF(AND(F95="Payment",$H95=R$5),N($G95),"")</f>
        <v/>
      </c>
      <c r="S95" s="44" t="str">
        <f aca="false">IF(AND(F95="Payment",$H95=S$5),N($G95),"")</f>
        <v/>
      </c>
      <c r="T95" s="44" t="str">
        <f aca="false">IF(AND(F95="Payment",$H95=T$5),N($G95),"")</f>
        <v/>
      </c>
      <c r="U95" s="44" t="str">
        <f aca="false">IF(AND(F95="Payment",$H95=U$5),N($G95),"")</f>
        <v/>
      </c>
      <c r="V95" s="44" t="str">
        <f aca="false">IF(AND(F95="Payment",$H95=V$5),N($G95),"")</f>
        <v/>
      </c>
      <c r="W95" s="45" t="str">
        <f aca="false">IF(B95="","",IF(F95="","Pick type",IF(AND(F95="Payment",H95=""),"Pick head",IF(AND(F95="Payment",N(G95)&gt;Setup!$C$10),"Above limit",IF(N(K95)&lt;0,"Negative balance",IF(AND(F95="Payment",L95&lt;&gt;"Yes"),"No bill","OK"))))))</f>
        <v/>
      </c>
    </row>
    <row r="96" customFormat="false" ht="15" hidden="false" customHeight="false" outlineLevel="0" collapsed="false">
      <c r="A96" s="36" t="str">
        <f aca="false">IF(B96="","",ROW()-6)</f>
        <v/>
      </c>
      <c r="B96" s="84"/>
      <c r="C96" s="38" t="str">
        <f aca="false">IF(OR(B96="",F96&lt;&gt;"Payment"),"",Setup!$C$11&amp;TEXT(MONTH(Setup!$C$7),"00")&amp;"-"&amp;TEXT(COUNTIF($F$7:F96,"Payment"),"000"))</f>
        <v/>
      </c>
      <c r="D96" s="85"/>
      <c r="E96" s="85"/>
      <c r="F96" s="86"/>
      <c r="G96" s="87"/>
      <c r="H96" s="85"/>
      <c r="I96" s="42" t="n">
        <f aca="false">IF(F96="Receipt (cash in)",N(G96),0)</f>
        <v>0</v>
      </c>
      <c r="J96" s="42" t="n">
        <f aca="false">IF(F96="Payment",N(G96),0)</f>
        <v>0</v>
      </c>
      <c r="K96" s="43" t="str">
        <f aca="false">IF(B96="","",$I$6+SUM($I$7:I96)-SUM($J$7:J96))</f>
        <v/>
      </c>
      <c r="L96" s="86"/>
      <c r="M96" s="44" t="str">
        <f aca="false">IF(AND(F96="Payment",$H96=M$5),N($G96),"")</f>
        <v/>
      </c>
      <c r="N96" s="44" t="str">
        <f aca="false">IF(AND(F96="Payment",$H96=N$5),N($G96),"")</f>
        <v/>
      </c>
      <c r="O96" s="44" t="str">
        <f aca="false">IF(AND(F96="Payment",$H96=O$5),N($G96),"")</f>
        <v/>
      </c>
      <c r="P96" s="44" t="str">
        <f aca="false">IF(AND(F96="Payment",$H96=P$5),N($G96),"")</f>
        <v/>
      </c>
      <c r="Q96" s="44" t="str">
        <f aca="false">IF(AND(F96="Payment",$H96=Q$5),N($G96),"")</f>
        <v/>
      </c>
      <c r="R96" s="44" t="str">
        <f aca="false">IF(AND(F96="Payment",$H96=R$5),N($G96),"")</f>
        <v/>
      </c>
      <c r="S96" s="44" t="str">
        <f aca="false">IF(AND(F96="Payment",$H96=S$5),N($G96),"")</f>
        <v/>
      </c>
      <c r="T96" s="44" t="str">
        <f aca="false">IF(AND(F96="Payment",$H96=T$5),N($G96),"")</f>
        <v/>
      </c>
      <c r="U96" s="44" t="str">
        <f aca="false">IF(AND(F96="Payment",$H96=U$5),N($G96),"")</f>
        <v/>
      </c>
      <c r="V96" s="44" t="str">
        <f aca="false">IF(AND(F96="Payment",$H96=V$5),N($G96),"")</f>
        <v/>
      </c>
      <c r="W96" s="45" t="str">
        <f aca="false">IF(B96="","",IF(F96="","Pick type",IF(AND(F96="Payment",H96=""),"Pick head",IF(AND(F96="Payment",N(G96)&gt;Setup!$C$10),"Above limit",IF(N(K96)&lt;0,"Negative balance",IF(AND(F96="Payment",L96&lt;&gt;"Yes"),"No bill","OK"))))))</f>
        <v/>
      </c>
    </row>
    <row r="97" customFormat="false" ht="15" hidden="false" customHeight="false" outlineLevel="0" collapsed="false">
      <c r="A97" s="36" t="str">
        <f aca="false">IF(B97="","",ROW()-6)</f>
        <v/>
      </c>
      <c r="B97" s="84"/>
      <c r="C97" s="38" t="str">
        <f aca="false">IF(OR(B97="",F97&lt;&gt;"Payment"),"",Setup!$C$11&amp;TEXT(MONTH(Setup!$C$7),"00")&amp;"-"&amp;TEXT(COUNTIF($F$7:F97,"Payment"),"000"))</f>
        <v/>
      </c>
      <c r="D97" s="85"/>
      <c r="E97" s="85"/>
      <c r="F97" s="86"/>
      <c r="G97" s="87"/>
      <c r="H97" s="85"/>
      <c r="I97" s="42" t="n">
        <f aca="false">IF(F97="Receipt (cash in)",N(G97),0)</f>
        <v>0</v>
      </c>
      <c r="J97" s="42" t="n">
        <f aca="false">IF(F97="Payment",N(G97),0)</f>
        <v>0</v>
      </c>
      <c r="K97" s="43" t="str">
        <f aca="false">IF(B97="","",$I$6+SUM($I$7:I97)-SUM($J$7:J97))</f>
        <v/>
      </c>
      <c r="L97" s="86"/>
      <c r="M97" s="44" t="str">
        <f aca="false">IF(AND(F97="Payment",$H97=M$5),N($G97),"")</f>
        <v/>
      </c>
      <c r="N97" s="44" t="str">
        <f aca="false">IF(AND(F97="Payment",$H97=N$5),N($G97),"")</f>
        <v/>
      </c>
      <c r="O97" s="44" t="str">
        <f aca="false">IF(AND(F97="Payment",$H97=O$5),N($G97),"")</f>
        <v/>
      </c>
      <c r="P97" s="44" t="str">
        <f aca="false">IF(AND(F97="Payment",$H97=P$5),N($G97),"")</f>
        <v/>
      </c>
      <c r="Q97" s="44" t="str">
        <f aca="false">IF(AND(F97="Payment",$H97=Q$5),N($G97),"")</f>
        <v/>
      </c>
      <c r="R97" s="44" t="str">
        <f aca="false">IF(AND(F97="Payment",$H97=R$5),N($G97),"")</f>
        <v/>
      </c>
      <c r="S97" s="44" t="str">
        <f aca="false">IF(AND(F97="Payment",$H97=S$5),N($G97),"")</f>
        <v/>
      </c>
      <c r="T97" s="44" t="str">
        <f aca="false">IF(AND(F97="Payment",$H97=T$5),N($G97),"")</f>
        <v/>
      </c>
      <c r="U97" s="44" t="str">
        <f aca="false">IF(AND(F97="Payment",$H97=U$5),N($G97),"")</f>
        <v/>
      </c>
      <c r="V97" s="44" t="str">
        <f aca="false">IF(AND(F97="Payment",$H97=V$5),N($G97),"")</f>
        <v/>
      </c>
      <c r="W97" s="45" t="str">
        <f aca="false">IF(B97="","",IF(F97="","Pick type",IF(AND(F97="Payment",H97=""),"Pick head",IF(AND(F97="Payment",N(G97)&gt;Setup!$C$10),"Above limit",IF(N(K97)&lt;0,"Negative balance",IF(AND(F97="Payment",L97&lt;&gt;"Yes"),"No bill","OK"))))))</f>
        <v/>
      </c>
    </row>
    <row r="98" customFormat="false" ht="15" hidden="false" customHeight="false" outlineLevel="0" collapsed="false">
      <c r="A98" s="36" t="str">
        <f aca="false">IF(B98="","",ROW()-6)</f>
        <v/>
      </c>
      <c r="B98" s="84"/>
      <c r="C98" s="38" t="str">
        <f aca="false">IF(OR(B98="",F98&lt;&gt;"Payment"),"",Setup!$C$11&amp;TEXT(MONTH(Setup!$C$7),"00")&amp;"-"&amp;TEXT(COUNTIF($F$7:F98,"Payment"),"000"))</f>
        <v/>
      </c>
      <c r="D98" s="85"/>
      <c r="E98" s="85"/>
      <c r="F98" s="86"/>
      <c r="G98" s="87"/>
      <c r="H98" s="85"/>
      <c r="I98" s="42" t="n">
        <f aca="false">IF(F98="Receipt (cash in)",N(G98),0)</f>
        <v>0</v>
      </c>
      <c r="J98" s="42" t="n">
        <f aca="false">IF(F98="Payment",N(G98),0)</f>
        <v>0</v>
      </c>
      <c r="K98" s="43" t="str">
        <f aca="false">IF(B98="","",$I$6+SUM($I$7:I98)-SUM($J$7:J98))</f>
        <v/>
      </c>
      <c r="L98" s="86"/>
      <c r="M98" s="44" t="str">
        <f aca="false">IF(AND(F98="Payment",$H98=M$5),N($G98),"")</f>
        <v/>
      </c>
      <c r="N98" s="44" t="str">
        <f aca="false">IF(AND(F98="Payment",$H98=N$5),N($G98),"")</f>
        <v/>
      </c>
      <c r="O98" s="44" t="str">
        <f aca="false">IF(AND(F98="Payment",$H98=O$5),N($G98),"")</f>
        <v/>
      </c>
      <c r="P98" s="44" t="str">
        <f aca="false">IF(AND(F98="Payment",$H98=P$5),N($G98),"")</f>
        <v/>
      </c>
      <c r="Q98" s="44" t="str">
        <f aca="false">IF(AND(F98="Payment",$H98=Q$5),N($G98),"")</f>
        <v/>
      </c>
      <c r="R98" s="44" t="str">
        <f aca="false">IF(AND(F98="Payment",$H98=R$5),N($G98),"")</f>
        <v/>
      </c>
      <c r="S98" s="44" t="str">
        <f aca="false">IF(AND(F98="Payment",$H98=S$5),N($G98),"")</f>
        <v/>
      </c>
      <c r="T98" s="44" t="str">
        <f aca="false">IF(AND(F98="Payment",$H98=T$5),N($G98),"")</f>
        <v/>
      </c>
      <c r="U98" s="44" t="str">
        <f aca="false">IF(AND(F98="Payment",$H98=U$5),N($G98),"")</f>
        <v/>
      </c>
      <c r="V98" s="44" t="str">
        <f aca="false">IF(AND(F98="Payment",$H98=V$5),N($G98),"")</f>
        <v/>
      </c>
      <c r="W98" s="45" t="str">
        <f aca="false">IF(B98="","",IF(F98="","Pick type",IF(AND(F98="Payment",H98=""),"Pick head",IF(AND(F98="Payment",N(G98)&gt;Setup!$C$10),"Above limit",IF(N(K98)&lt;0,"Negative balance",IF(AND(F98="Payment",L98&lt;&gt;"Yes"),"No bill","OK"))))))</f>
        <v/>
      </c>
    </row>
    <row r="99" customFormat="false" ht="15" hidden="false" customHeight="false" outlineLevel="0" collapsed="false">
      <c r="A99" s="36" t="str">
        <f aca="false">IF(B99="","",ROW()-6)</f>
        <v/>
      </c>
      <c r="B99" s="84"/>
      <c r="C99" s="38" t="str">
        <f aca="false">IF(OR(B99="",F99&lt;&gt;"Payment"),"",Setup!$C$11&amp;TEXT(MONTH(Setup!$C$7),"00")&amp;"-"&amp;TEXT(COUNTIF($F$7:F99,"Payment"),"000"))</f>
        <v/>
      </c>
      <c r="D99" s="85"/>
      <c r="E99" s="85"/>
      <c r="F99" s="86"/>
      <c r="G99" s="87"/>
      <c r="H99" s="85"/>
      <c r="I99" s="42" t="n">
        <f aca="false">IF(F99="Receipt (cash in)",N(G99),0)</f>
        <v>0</v>
      </c>
      <c r="J99" s="42" t="n">
        <f aca="false">IF(F99="Payment",N(G99),0)</f>
        <v>0</v>
      </c>
      <c r="K99" s="43" t="str">
        <f aca="false">IF(B99="","",$I$6+SUM($I$7:I99)-SUM($J$7:J99))</f>
        <v/>
      </c>
      <c r="L99" s="86"/>
      <c r="M99" s="44" t="str">
        <f aca="false">IF(AND(F99="Payment",$H99=M$5),N($G99),"")</f>
        <v/>
      </c>
      <c r="N99" s="44" t="str">
        <f aca="false">IF(AND(F99="Payment",$H99=N$5),N($G99),"")</f>
        <v/>
      </c>
      <c r="O99" s="44" t="str">
        <f aca="false">IF(AND(F99="Payment",$H99=O$5),N($G99),"")</f>
        <v/>
      </c>
      <c r="P99" s="44" t="str">
        <f aca="false">IF(AND(F99="Payment",$H99=P$5),N($G99),"")</f>
        <v/>
      </c>
      <c r="Q99" s="44" t="str">
        <f aca="false">IF(AND(F99="Payment",$H99=Q$5),N($G99),"")</f>
        <v/>
      </c>
      <c r="R99" s="44" t="str">
        <f aca="false">IF(AND(F99="Payment",$H99=R$5),N($G99),"")</f>
        <v/>
      </c>
      <c r="S99" s="44" t="str">
        <f aca="false">IF(AND(F99="Payment",$H99=S$5),N($G99),"")</f>
        <v/>
      </c>
      <c r="T99" s="44" t="str">
        <f aca="false">IF(AND(F99="Payment",$H99=T$5),N($G99),"")</f>
        <v/>
      </c>
      <c r="U99" s="44" t="str">
        <f aca="false">IF(AND(F99="Payment",$H99=U$5),N($G99),"")</f>
        <v/>
      </c>
      <c r="V99" s="44" t="str">
        <f aca="false">IF(AND(F99="Payment",$H99=V$5),N($G99),"")</f>
        <v/>
      </c>
      <c r="W99" s="45" t="str">
        <f aca="false">IF(B99="","",IF(F99="","Pick type",IF(AND(F99="Payment",H99=""),"Pick head",IF(AND(F99="Payment",N(G99)&gt;Setup!$C$10),"Above limit",IF(N(K99)&lt;0,"Negative balance",IF(AND(F99="Payment",L99&lt;&gt;"Yes"),"No bill","OK"))))))</f>
        <v/>
      </c>
    </row>
    <row r="100" customFormat="false" ht="15" hidden="false" customHeight="false" outlineLevel="0" collapsed="false">
      <c r="A100" s="36" t="str">
        <f aca="false">IF(B100="","",ROW()-6)</f>
        <v/>
      </c>
      <c r="B100" s="84"/>
      <c r="C100" s="38" t="str">
        <f aca="false">IF(OR(B100="",F100&lt;&gt;"Payment"),"",Setup!$C$11&amp;TEXT(MONTH(Setup!$C$7),"00")&amp;"-"&amp;TEXT(COUNTIF($F$7:F100,"Payment"),"000"))</f>
        <v/>
      </c>
      <c r="D100" s="85"/>
      <c r="E100" s="85"/>
      <c r="F100" s="86"/>
      <c r="G100" s="87"/>
      <c r="H100" s="85"/>
      <c r="I100" s="42" t="n">
        <f aca="false">IF(F100="Receipt (cash in)",N(G100),0)</f>
        <v>0</v>
      </c>
      <c r="J100" s="42" t="n">
        <f aca="false">IF(F100="Payment",N(G100),0)</f>
        <v>0</v>
      </c>
      <c r="K100" s="43" t="str">
        <f aca="false">IF(B100="","",$I$6+SUM($I$7:I100)-SUM($J$7:J100))</f>
        <v/>
      </c>
      <c r="L100" s="86"/>
      <c r="M100" s="44" t="str">
        <f aca="false">IF(AND(F100="Payment",$H100=M$5),N($G100),"")</f>
        <v/>
      </c>
      <c r="N100" s="44" t="str">
        <f aca="false">IF(AND(F100="Payment",$H100=N$5),N($G100),"")</f>
        <v/>
      </c>
      <c r="O100" s="44" t="str">
        <f aca="false">IF(AND(F100="Payment",$H100=O$5),N($G100),"")</f>
        <v/>
      </c>
      <c r="P100" s="44" t="str">
        <f aca="false">IF(AND(F100="Payment",$H100=P$5),N($G100),"")</f>
        <v/>
      </c>
      <c r="Q100" s="44" t="str">
        <f aca="false">IF(AND(F100="Payment",$H100=Q$5),N($G100),"")</f>
        <v/>
      </c>
      <c r="R100" s="44" t="str">
        <f aca="false">IF(AND(F100="Payment",$H100=R$5),N($G100),"")</f>
        <v/>
      </c>
      <c r="S100" s="44" t="str">
        <f aca="false">IF(AND(F100="Payment",$H100=S$5),N($G100),"")</f>
        <v/>
      </c>
      <c r="T100" s="44" t="str">
        <f aca="false">IF(AND(F100="Payment",$H100=T$5),N($G100),"")</f>
        <v/>
      </c>
      <c r="U100" s="44" t="str">
        <f aca="false">IF(AND(F100="Payment",$H100=U$5),N($G100),"")</f>
        <v/>
      </c>
      <c r="V100" s="44" t="str">
        <f aca="false">IF(AND(F100="Payment",$H100=V$5),N($G100),"")</f>
        <v/>
      </c>
      <c r="W100" s="45" t="str">
        <f aca="false">IF(B100="","",IF(F100="","Pick type",IF(AND(F100="Payment",H100=""),"Pick head",IF(AND(F100="Payment",N(G100)&gt;Setup!$C$10),"Above limit",IF(N(K100)&lt;0,"Negative balance",IF(AND(F100="Payment",L100&lt;&gt;"Yes"),"No bill","OK"))))))</f>
        <v/>
      </c>
    </row>
    <row r="101" customFormat="false" ht="15" hidden="false" customHeight="false" outlineLevel="0" collapsed="false">
      <c r="A101" s="36" t="str">
        <f aca="false">IF(B101="","",ROW()-6)</f>
        <v/>
      </c>
      <c r="B101" s="84"/>
      <c r="C101" s="38" t="str">
        <f aca="false">IF(OR(B101="",F101&lt;&gt;"Payment"),"",Setup!$C$11&amp;TEXT(MONTH(Setup!$C$7),"00")&amp;"-"&amp;TEXT(COUNTIF($F$7:F101,"Payment"),"000"))</f>
        <v/>
      </c>
      <c r="D101" s="85"/>
      <c r="E101" s="85"/>
      <c r="F101" s="86"/>
      <c r="G101" s="87"/>
      <c r="H101" s="85"/>
      <c r="I101" s="42" t="n">
        <f aca="false">IF(F101="Receipt (cash in)",N(G101),0)</f>
        <v>0</v>
      </c>
      <c r="J101" s="42" t="n">
        <f aca="false">IF(F101="Payment",N(G101),0)</f>
        <v>0</v>
      </c>
      <c r="K101" s="43" t="str">
        <f aca="false">IF(B101="","",$I$6+SUM($I$7:I101)-SUM($J$7:J101))</f>
        <v/>
      </c>
      <c r="L101" s="86"/>
      <c r="M101" s="44" t="str">
        <f aca="false">IF(AND(F101="Payment",$H101=M$5),N($G101),"")</f>
        <v/>
      </c>
      <c r="N101" s="44" t="str">
        <f aca="false">IF(AND(F101="Payment",$H101=N$5),N($G101),"")</f>
        <v/>
      </c>
      <c r="O101" s="44" t="str">
        <f aca="false">IF(AND(F101="Payment",$H101=O$5),N($G101),"")</f>
        <v/>
      </c>
      <c r="P101" s="44" t="str">
        <f aca="false">IF(AND(F101="Payment",$H101=P$5),N($G101),"")</f>
        <v/>
      </c>
      <c r="Q101" s="44" t="str">
        <f aca="false">IF(AND(F101="Payment",$H101=Q$5),N($G101),"")</f>
        <v/>
      </c>
      <c r="R101" s="44" t="str">
        <f aca="false">IF(AND(F101="Payment",$H101=R$5),N($G101),"")</f>
        <v/>
      </c>
      <c r="S101" s="44" t="str">
        <f aca="false">IF(AND(F101="Payment",$H101=S$5),N($G101),"")</f>
        <v/>
      </c>
      <c r="T101" s="44" t="str">
        <f aca="false">IF(AND(F101="Payment",$H101=T$5),N($G101),"")</f>
        <v/>
      </c>
      <c r="U101" s="44" t="str">
        <f aca="false">IF(AND(F101="Payment",$H101=U$5),N($G101),"")</f>
        <v/>
      </c>
      <c r="V101" s="44" t="str">
        <f aca="false">IF(AND(F101="Payment",$H101=V$5),N($G101),"")</f>
        <v/>
      </c>
      <c r="W101" s="45" t="str">
        <f aca="false">IF(B101="","",IF(F101="","Pick type",IF(AND(F101="Payment",H101=""),"Pick head",IF(AND(F101="Payment",N(G101)&gt;Setup!$C$10),"Above limit",IF(N(K101)&lt;0,"Negative balance",IF(AND(F101="Payment",L101&lt;&gt;"Yes"),"No bill","OK"))))))</f>
        <v/>
      </c>
    </row>
    <row r="102" customFormat="false" ht="15" hidden="false" customHeight="false" outlineLevel="0" collapsed="false">
      <c r="A102" s="36" t="str">
        <f aca="false">IF(B102="","",ROW()-6)</f>
        <v/>
      </c>
      <c r="B102" s="84"/>
      <c r="C102" s="38" t="str">
        <f aca="false">IF(OR(B102="",F102&lt;&gt;"Payment"),"",Setup!$C$11&amp;TEXT(MONTH(Setup!$C$7),"00")&amp;"-"&amp;TEXT(COUNTIF($F$7:F102,"Payment"),"000"))</f>
        <v/>
      </c>
      <c r="D102" s="85"/>
      <c r="E102" s="85"/>
      <c r="F102" s="86"/>
      <c r="G102" s="87"/>
      <c r="H102" s="85"/>
      <c r="I102" s="42" t="n">
        <f aca="false">IF(F102="Receipt (cash in)",N(G102),0)</f>
        <v>0</v>
      </c>
      <c r="J102" s="42" t="n">
        <f aca="false">IF(F102="Payment",N(G102),0)</f>
        <v>0</v>
      </c>
      <c r="K102" s="43" t="str">
        <f aca="false">IF(B102="","",$I$6+SUM($I$7:I102)-SUM($J$7:J102))</f>
        <v/>
      </c>
      <c r="L102" s="86"/>
      <c r="M102" s="44" t="str">
        <f aca="false">IF(AND(F102="Payment",$H102=M$5),N($G102),"")</f>
        <v/>
      </c>
      <c r="N102" s="44" t="str">
        <f aca="false">IF(AND(F102="Payment",$H102=N$5),N($G102),"")</f>
        <v/>
      </c>
      <c r="O102" s="44" t="str">
        <f aca="false">IF(AND(F102="Payment",$H102=O$5),N($G102),"")</f>
        <v/>
      </c>
      <c r="P102" s="44" t="str">
        <f aca="false">IF(AND(F102="Payment",$H102=P$5),N($G102),"")</f>
        <v/>
      </c>
      <c r="Q102" s="44" t="str">
        <f aca="false">IF(AND(F102="Payment",$H102=Q$5),N($G102),"")</f>
        <v/>
      </c>
      <c r="R102" s="44" t="str">
        <f aca="false">IF(AND(F102="Payment",$H102=R$5),N($G102),"")</f>
        <v/>
      </c>
      <c r="S102" s="44" t="str">
        <f aca="false">IF(AND(F102="Payment",$H102=S$5),N($G102),"")</f>
        <v/>
      </c>
      <c r="T102" s="44" t="str">
        <f aca="false">IF(AND(F102="Payment",$H102=T$5),N($G102),"")</f>
        <v/>
      </c>
      <c r="U102" s="44" t="str">
        <f aca="false">IF(AND(F102="Payment",$H102=U$5),N($G102),"")</f>
        <v/>
      </c>
      <c r="V102" s="44" t="str">
        <f aca="false">IF(AND(F102="Payment",$H102=V$5),N($G102),"")</f>
        <v/>
      </c>
      <c r="W102" s="45" t="str">
        <f aca="false">IF(B102="","",IF(F102="","Pick type",IF(AND(F102="Payment",H102=""),"Pick head",IF(AND(F102="Payment",N(G102)&gt;Setup!$C$10),"Above limit",IF(N(K102)&lt;0,"Negative balance",IF(AND(F102="Payment",L102&lt;&gt;"Yes"),"No bill","OK"))))))</f>
        <v/>
      </c>
    </row>
    <row r="103" customFormat="false" ht="15" hidden="false" customHeight="false" outlineLevel="0" collapsed="false">
      <c r="A103" s="36" t="str">
        <f aca="false">IF(B103="","",ROW()-6)</f>
        <v/>
      </c>
      <c r="B103" s="84"/>
      <c r="C103" s="38" t="str">
        <f aca="false">IF(OR(B103="",F103&lt;&gt;"Payment"),"",Setup!$C$11&amp;TEXT(MONTH(Setup!$C$7),"00")&amp;"-"&amp;TEXT(COUNTIF($F$7:F103,"Payment"),"000"))</f>
        <v/>
      </c>
      <c r="D103" s="85"/>
      <c r="E103" s="85"/>
      <c r="F103" s="86"/>
      <c r="G103" s="87"/>
      <c r="H103" s="85"/>
      <c r="I103" s="42" t="n">
        <f aca="false">IF(F103="Receipt (cash in)",N(G103),0)</f>
        <v>0</v>
      </c>
      <c r="J103" s="42" t="n">
        <f aca="false">IF(F103="Payment",N(G103),0)</f>
        <v>0</v>
      </c>
      <c r="K103" s="43" t="str">
        <f aca="false">IF(B103="","",$I$6+SUM($I$7:I103)-SUM($J$7:J103))</f>
        <v/>
      </c>
      <c r="L103" s="86"/>
      <c r="M103" s="44" t="str">
        <f aca="false">IF(AND(F103="Payment",$H103=M$5),N($G103),"")</f>
        <v/>
      </c>
      <c r="N103" s="44" t="str">
        <f aca="false">IF(AND(F103="Payment",$H103=N$5),N($G103),"")</f>
        <v/>
      </c>
      <c r="O103" s="44" t="str">
        <f aca="false">IF(AND(F103="Payment",$H103=O$5),N($G103),"")</f>
        <v/>
      </c>
      <c r="P103" s="44" t="str">
        <f aca="false">IF(AND(F103="Payment",$H103=P$5),N($G103),"")</f>
        <v/>
      </c>
      <c r="Q103" s="44" t="str">
        <f aca="false">IF(AND(F103="Payment",$H103=Q$5),N($G103),"")</f>
        <v/>
      </c>
      <c r="R103" s="44" t="str">
        <f aca="false">IF(AND(F103="Payment",$H103=R$5),N($G103),"")</f>
        <v/>
      </c>
      <c r="S103" s="44" t="str">
        <f aca="false">IF(AND(F103="Payment",$H103=S$5),N($G103),"")</f>
        <v/>
      </c>
      <c r="T103" s="44" t="str">
        <f aca="false">IF(AND(F103="Payment",$H103=T$5),N($G103),"")</f>
        <v/>
      </c>
      <c r="U103" s="44" t="str">
        <f aca="false">IF(AND(F103="Payment",$H103=U$5),N($G103),"")</f>
        <v/>
      </c>
      <c r="V103" s="44" t="str">
        <f aca="false">IF(AND(F103="Payment",$H103=V$5),N($G103),"")</f>
        <v/>
      </c>
      <c r="W103" s="45" t="str">
        <f aca="false">IF(B103="","",IF(F103="","Pick type",IF(AND(F103="Payment",H103=""),"Pick head",IF(AND(F103="Payment",N(G103)&gt;Setup!$C$10),"Above limit",IF(N(K103)&lt;0,"Negative balance",IF(AND(F103="Payment",L103&lt;&gt;"Yes"),"No bill","OK"))))))</f>
        <v/>
      </c>
    </row>
    <row r="104" customFormat="false" ht="15" hidden="false" customHeight="false" outlineLevel="0" collapsed="false">
      <c r="A104" s="36" t="str">
        <f aca="false">IF(B104="","",ROW()-6)</f>
        <v/>
      </c>
      <c r="B104" s="84"/>
      <c r="C104" s="38" t="str">
        <f aca="false">IF(OR(B104="",F104&lt;&gt;"Payment"),"",Setup!$C$11&amp;TEXT(MONTH(Setup!$C$7),"00")&amp;"-"&amp;TEXT(COUNTIF($F$7:F104,"Payment"),"000"))</f>
        <v/>
      </c>
      <c r="D104" s="85"/>
      <c r="E104" s="85"/>
      <c r="F104" s="86"/>
      <c r="G104" s="87"/>
      <c r="H104" s="85"/>
      <c r="I104" s="42" t="n">
        <f aca="false">IF(F104="Receipt (cash in)",N(G104),0)</f>
        <v>0</v>
      </c>
      <c r="J104" s="42" t="n">
        <f aca="false">IF(F104="Payment",N(G104),0)</f>
        <v>0</v>
      </c>
      <c r="K104" s="43" t="str">
        <f aca="false">IF(B104="","",$I$6+SUM($I$7:I104)-SUM($J$7:J104))</f>
        <v/>
      </c>
      <c r="L104" s="86"/>
      <c r="M104" s="44" t="str">
        <f aca="false">IF(AND(F104="Payment",$H104=M$5),N($G104),"")</f>
        <v/>
      </c>
      <c r="N104" s="44" t="str">
        <f aca="false">IF(AND(F104="Payment",$H104=N$5),N($G104),"")</f>
        <v/>
      </c>
      <c r="O104" s="44" t="str">
        <f aca="false">IF(AND(F104="Payment",$H104=O$5),N($G104),"")</f>
        <v/>
      </c>
      <c r="P104" s="44" t="str">
        <f aca="false">IF(AND(F104="Payment",$H104=P$5),N($G104),"")</f>
        <v/>
      </c>
      <c r="Q104" s="44" t="str">
        <f aca="false">IF(AND(F104="Payment",$H104=Q$5),N($G104),"")</f>
        <v/>
      </c>
      <c r="R104" s="44" t="str">
        <f aca="false">IF(AND(F104="Payment",$H104=R$5),N($G104),"")</f>
        <v/>
      </c>
      <c r="S104" s="44" t="str">
        <f aca="false">IF(AND(F104="Payment",$H104=S$5),N($G104),"")</f>
        <v/>
      </c>
      <c r="T104" s="44" t="str">
        <f aca="false">IF(AND(F104="Payment",$H104=T$5),N($G104),"")</f>
        <v/>
      </c>
      <c r="U104" s="44" t="str">
        <f aca="false">IF(AND(F104="Payment",$H104=U$5),N($G104),"")</f>
        <v/>
      </c>
      <c r="V104" s="44" t="str">
        <f aca="false">IF(AND(F104="Payment",$H104=V$5),N($G104),"")</f>
        <v/>
      </c>
      <c r="W104" s="45" t="str">
        <f aca="false">IF(B104="","",IF(F104="","Pick type",IF(AND(F104="Payment",H104=""),"Pick head",IF(AND(F104="Payment",N(G104)&gt;Setup!$C$10),"Above limit",IF(N(K104)&lt;0,"Negative balance",IF(AND(F104="Payment",L104&lt;&gt;"Yes"),"No bill","OK"))))))</f>
        <v/>
      </c>
    </row>
    <row r="105" customFormat="false" ht="15" hidden="false" customHeight="false" outlineLevel="0" collapsed="false">
      <c r="A105" s="36" t="str">
        <f aca="false">IF(B105="","",ROW()-6)</f>
        <v/>
      </c>
      <c r="B105" s="84"/>
      <c r="C105" s="38" t="str">
        <f aca="false">IF(OR(B105="",F105&lt;&gt;"Payment"),"",Setup!$C$11&amp;TEXT(MONTH(Setup!$C$7),"00")&amp;"-"&amp;TEXT(COUNTIF($F$7:F105,"Payment"),"000"))</f>
        <v/>
      </c>
      <c r="D105" s="85"/>
      <c r="E105" s="85"/>
      <c r="F105" s="86"/>
      <c r="G105" s="87"/>
      <c r="H105" s="85"/>
      <c r="I105" s="42" t="n">
        <f aca="false">IF(F105="Receipt (cash in)",N(G105),0)</f>
        <v>0</v>
      </c>
      <c r="J105" s="42" t="n">
        <f aca="false">IF(F105="Payment",N(G105),0)</f>
        <v>0</v>
      </c>
      <c r="K105" s="43" t="str">
        <f aca="false">IF(B105="","",$I$6+SUM($I$7:I105)-SUM($J$7:J105))</f>
        <v/>
      </c>
      <c r="L105" s="86"/>
      <c r="M105" s="44" t="str">
        <f aca="false">IF(AND(F105="Payment",$H105=M$5),N($G105),"")</f>
        <v/>
      </c>
      <c r="N105" s="44" t="str">
        <f aca="false">IF(AND(F105="Payment",$H105=N$5),N($G105),"")</f>
        <v/>
      </c>
      <c r="O105" s="44" t="str">
        <f aca="false">IF(AND(F105="Payment",$H105=O$5),N($G105),"")</f>
        <v/>
      </c>
      <c r="P105" s="44" t="str">
        <f aca="false">IF(AND(F105="Payment",$H105=P$5),N($G105),"")</f>
        <v/>
      </c>
      <c r="Q105" s="44" t="str">
        <f aca="false">IF(AND(F105="Payment",$H105=Q$5),N($G105),"")</f>
        <v/>
      </c>
      <c r="R105" s="44" t="str">
        <f aca="false">IF(AND(F105="Payment",$H105=R$5),N($G105),"")</f>
        <v/>
      </c>
      <c r="S105" s="44" t="str">
        <f aca="false">IF(AND(F105="Payment",$H105=S$5),N($G105),"")</f>
        <v/>
      </c>
      <c r="T105" s="44" t="str">
        <f aca="false">IF(AND(F105="Payment",$H105=T$5),N($G105),"")</f>
        <v/>
      </c>
      <c r="U105" s="44" t="str">
        <f aca="false">IF(AND(F105="Payment",$H105=U$5),N($G105),"")</f>
        <v/>
      </c>
      <c r="V105" s="44" t="str">
        <f aca="false">IF(AND(F105="Payment",$H105=V$5),N($G105),"")</f>
        <v/>
      </c>
      <c r="W105" s="45" t="str">
        <f aca="false">IF(B105="","",IF(F105="","Pick type",IF(AND(F105="Payment",H105=""),"Pick head",IF(AND(F105="Payment",N(G105)&gt;Setup!$C$10),"Above limit",IF(N(K105)&lt;0,"Negative balance",IF(AND(F105="Payment",L105&lt;&gt;"Yes"),"No bill","OK"))))))</f>
        <v/>
      </c>
    </row>
    <row r="106" customFormat="false" ht="15" hidden="false" customHeight="false" outlineLevel="0" collapsed="false">
      <c r="A106" s="36" t="str">
        <f aca="false">IF(B106="","",ROW()-6)</f>
        <v/>
      </c>
      <c r="B106" s="84"/>
      <c r="C106" s="38" t="str">
        <f aca="false">IF(OR(B106="",F106&lt;&gt;"Payment"),"",Setup!$C$11&amp;TEXT(MONTH(Setup!$C$7),"00")&amp;"-"&amp;TEXT(COUNTIF($F$7:F106,"Payment"),"000"))</f>
        <v/>
      </c>
      <c r="D106" s="85"/>
      <c r="E106" s="85"/>
      <c r="F106" s="86"/>
      <c r="G106" s="87"/>
      <c r="H106" s="85"/>
      <c r="I106" s="42" t="n">
        <f aca="false">IF(F106="Receipt (cash in)",N(G106),0)</f>
        <v>0</v>
      </c>
      <c r="J106" s="42" t="n">
        <f aca="false">IF(F106="Payment",N(G106),0)</f>
        <v>0</v>
      </c>
      <c r="K106" s="43" t="str">
        <f aca="false">IF(B106="","",$I$6+SUM($I$7:I106)-SUM($J$7:J106))</f>
        <v/>
      </c>
      <c r="L106" s="86"/>
      <c r="M106" s="44" t="str">
        <f aca="false">IF(AND(F106="Payment",$H106=M$5),N($G106),"")</f>
        <v/>
      </c>
      <c r="N106" s="44" t="str">
        <f aca="false">IF(AND(F106="Payment",$H106=N$5),N($G106),"")</f>
        <v/>
      </c>
      <c r="O106" s="44" t="str">
        <f aca="false">IF(AND(F106="Payment",$H106=O$5),N($G106),"")</f>
        <v/>
      </c>
      <c r="P106" s="44" t="str">
        <f aca="false">IF(AND(F106="Payment",$H106=P$5),N($G106),"")</f>
        <v/>
      </c>
      <c r="Q106" s="44" t="str">
        <f aca="false">IF(AND(F106="Payment",$H106=Q$5),N($G106),"")</f>
        <v/>
      </c>
      <c r="R106" s="44" t="str">
        <f aca="false">IF(AND(F106="Payment",$H106=R$5),N($G106),"")</f>
        <v/>
      </c>
      <c r="S106" s="44" t="str">
        <f aca="false">IF(AND(F106="Payment",$H106=S$5),N($G106),"")</f>
        <v/>
      </c>
      <c r="T106" s="44" t="str">
        <f aca="false">IF(AND(F106="Payment",$H106=T$5),N($G106),"")</f>
        <v/>
      </c>
      <c r="U106" s="44" t="str">
        <f aca="false">IF(AND(F106="Payment",$H106=U$5),N($G106),"")</f>
        <v/>
      </c>
      <c r="V106" s="44" t="str">
        <f aca="false">IF(AND(F106="Payment",$H106=V$5),N($G106),"")</f>
        <v/>
      </c>
      <c r="W106" s="45" t="str">
        <f aca="false">IF(B106="","",IF(F106="","Pick type",IF(AND(F106="Payment",H106=""),"Pick head",IF(AND(F106="Payment",N(G106)&gt;Setup!$C$10),"Above limit",IF(N(K106)&lt;0,"Negative balance",IF(AND(F106="Payment",L106&lt;&gt;"Yes"),"No bill","OK"))))))</f>
        <v/>
      </c>
    </row>
    <row r="107" customFormat="false" ht="15" hidden="false" customHeight="false" outlineLevel="0" collapsed="false">
      <c r="A107" s="36" t="str">
        <f aca="false">IF(B107="","",ROW()-6)</f>
        <v/>
      </c>
      <c r="B107" s="84"/>
      <c r="C107" s="38" t="str">
        <f aca="false">IF(OR(B107="",F107&lt;&gt;"Payment"),"",Setup!$C$11&amp;TEXT(MONTH(Setup!$C$7),"00")&amp;"-"&amp;TEXT(COUNTIF($F$7:F107,"Payment"),"000"))</f>
        <v/>
      </c>
      <c r="D107" s="85"/>
      <c r="E107" s="85"/>
      <c r="F107" s="86"/>
      <c r="G107" s="87"/>
      <c r="H107" s="85"/>
      <c r="I107" s="42" t="n">
        <f aca="false">IF(F107="Receipt (cash in)",N(G107),0)</f>
        <v>0</v>
      </c>
      <c r="J107" s="42" t="n">
        <f aca="false">IF(F107="Payment",N(G107),0)</f>
        <v>0</v>
      </c>
      <c r="K107" s="43" t="str">
        <f aca="false">IF(B107="","",$I$6+SUM($I$7:I107)-SUM($J$7:J107))</f>
        <v/>
      </c>
      <c r="L107" s="86"/>
      <c r="M107" s="44" t="str">
        <f aca="false">IF(AND(F107="Payment",$H107=M$5),N($G107),"")</f>
        <v/>
      </c>
      <c r="N107" s="44" t="str">
        <f aca="false">IF(AND(F107="Payment",$H107=N$5),N($G107),"")</f>
        <v/>
      </c>
      <c r="O107" s="44" t="str">
        <f aca="false">IF(AND(F107="Payment",$H107=O$5),N($G107),"")</f>
        <v/>
      </c>
      <c r="P107" s="44" t="str">
        <f aca="false">IF(AND(F107="Payment",$H107=P$5),N($G107),"")</f>
        <v/>
      </c>
      <c r="Q107" s="44" t="str">
        <f aca="false">IF(AND(F107="Payment",$H107=Q$5),N($G107),"")</f>
        <v/>
      </c>
      <c r="R107" s="44" t="str">
        <f aca="false">IF(AND(F107="Payment",$H107=R$5),N($G107),"")</f>
        <v/>
      </c>
      <c r="S107" s="44" t="str">
        <f aca="false">IF(AND(F107="Payment",$H107=S$5),N($G107),"")</f>
        <v/>
      </c>
      <c r="T107" s="44" t="str">
        <f aca="false">IF(AND(F107="Payment",$H107=T$5),N($G107),"")</f>
        <v/>
      </c>
      <c r="U107" s="44" t="str">
        <f aca="false">IF(AND(F107="Payment",$H107=U$5),N($G107),"")</f>
        <v/>
      </c>
      <c r="V107" s="44" t="str">
        <f aca="false">IF(AND(F107="Payment",$H107=V$5),N($G107),"")</f>
        <v/>
      </c>
      <c r="W107" s="45" t="str">
        <f aca="false">IF(B107="","",IF(F107="","Pick type",IF(AND(F107="Payment",H107=""),"Pick head",IF(AND(F107="Payment",N(G107)&gt;Setup!$C$10),"Above limit",IF(N(K107)&lt;0,"Negative balance",IF(AND(F107="Payment",L107&lt;&gt;"Yes"),"No bill","OK"))))))</f>
        <v/>
      </c>
    </row>
    <row r="108" customFormat="false" ht="15" hidden="false" customHeight="false" outlineLevel="0" collapsed="false">
      <c r="A108" s="36" t="str">
        <f aca="false">IF(B108="","",ROW()-6)</f>
        <v/>
      </c>
      <c r="B108" s="84"/>
      <c r="C108" s="38" t="str">
        <f aca="false">IF(OR(B108="",F108&lt;&gt;"Payment"),"",Setup!$C$11&amp;TEXT(MONTH(Setup!$C$7),"00")&amp;"-"&amp;TEXT(COUNTIF($F$7:F108,"Payment"),"000"))</f>
        <v/>
      </c>
      <c r="D108" s="85"/>
      <c r="E108" s="85"/>
      <c r="F108" s="86"/>
      <c r="G108" s="87"/>
      <c r="H108" s="85"/>
      <c r="I108" s="42" t="n">
        <f aca="false">IF(F108="Receipt (cash in)",N(G108),0)</f>
        <v>0</v>
      </c>
      <c r="J108" s="42" t="n">
        <f aca="false">IF(F108="Payment",N(G108),0)</f>
        <v>0</v>
      </c>
      <c r="K108" s="43" t="str">
        <f aca="false">IF(B108="","",$I$6+SUM($I$7:I108)-SUM($J$7:J108))</f>
        <v/>
      </c>
      <c r="L108" s="86"/>
      <c r="M108" s="44" t="str">
        <f aca="false">IF(AND(F108="Payment",$H108=M$5),N($G108),"")</f>
        <v/>
      </c>
      <c r="N108" s="44" t="str">
        <f aca="false">IF(AND(F108="Payment",$H108=N$5),N($G108),"")</f>
        <v/>
      </c>
      <c r="O108" s="44" t="str">
        <f aca="false">IF(AND(F108="Payment",$H108=O$5),N($G108),"")</f>
        <v/>
      </c>
      <c r="P108" s="44" t="str">
        <f aca="false">IF(AND(F108="Payment",$H108=P$5),N($G108),"")</f>
        <v/>
      </c>
      <c r="Q108" s="44" t="str">
        <f aca="false">IF(AND(F108="Payment",$H108=Q$5),N($G108),"")</f>
        <v/>
      </c>
      <c r="R108" s="44" t="str">
        <f aca="false">IF(AND(F108="Payment",$H108=R$5),N($G108),"")</f>
        <v/>
      </c>
      <c r="S108" s="44" t="str">
        <f aca="false">IF(AND(F108="Payment",$H108=S$5),N($G108),"")</f>
        <v/>
      </c>
      <c r="T108" s="44" t="str">
        <f aca="false">IF(AND(F108="Payment",$H108=T$5),N($G108),"")</f>
        <v/>
      </c>
      <c r="U108" s="44" t="str">
        <f aca="false">IF(AND(F108="Payment",$H108=U$5),N($G108),"")</f>
        <v/>
      </c>
      <c r="V108" s="44" t="str">
        <f aca="false">IF(AND(F108="Payment",$H108=V$5),N($G108),"")</f>
        <v/>
      </c>
      <c r="W108" s="45" t="str">
        <f aca="false">IF(B108="","",IF(F108="","Pick type",IF(AND(F108="Payment",H108=""),"Pick head",IF(AND(F108="Payment",N(G108)&gt;Setup!$C$10),"Above limit",IF(N(K108)&lt;0,"Negative balance",IF(AND(F108="Payment",L108&lt;&gt;"Yes"),"No bill","OK"))))))</f>
        <v/>
      </c>
    </row>
    <row r="109" customFormat="false" ht="15" hidden="false" customHeight="false" outlineLevel="0" collapsed="false">
      <c r="A109" s="36" t="str">
        <f aca="false">IF(B109="","",ROW()-6)</f>
        <v/>
      </c>
      <c r="B109" s="84"/>
      <c r="C109" s="38" t="str">
        <f aca="false">IF(OR(B109="",F109&lt;&gt;"Payment"),"",Setup!$C$11&amp;TEXT(MONTH(Setup!$C$7),"00")&amp;"-"&amp;TEXT(COUNTIF($F$7:F109,"Payment"),"000"))</f>
        <v/>
      </c>
      <c r="D109" s="85"/>
      <c r="E109" s="85"/>
      <c r="F109" s="86"/>
      <c r="G109" s="87"/>
      <c r="H109" s="85"/>
      <c r="I109" s="42" t="n">
        <f aca="false">IF(F109="Receipt (cash in)",N(G109),0)</f>
        <v>0</v>
      </c>
      <c r="J109" s="42" t="n">
        <f aca="false">IF(F109="Payment",N(G109),0)</f>
        <v>0</v>
      </c>
      <c r="K109" s="43" t="str">
        <f aca="false">IF(B109="","",$I$6+SUM($I$7:I109)-SUM($J$7:J109))</f>
        <v/>
      </c>
      <c r="L109" s="86"/>
      <c r="M109" s="44" t="str">
        <f aca="false">IF(AND(F109="Payment",$H109=M$5),N($G109),"")</f>
        <v/>
      </c>
      <c r="N109" s="44" t="str">
        <f aca="false">IF(AND(F109="Payment",$H109=N$5),N($G109),"")</f>
        <v/>
      </c>
      <c r="O109" s="44" t="str">
        <f aca="false">IF(AND(F109="Payment",$H109=O$5),N($G109),"")</f>
        <v/>
      </c>
      <c r="P109" s="44" t="str">
        <f aca="false">IF(AND(F109="Payment",$H109=P$5),N($G109),"")</f>
        <v/>
      </c>
      <c r="Q109" s="44" t="str">
        <f aca="false">IF(AND(F109="Payment",$H109=Q$5),N($G109),"")</f>
        <v/>
      </c>
      <c r="R109" s="44" t="str">
        <f aca="false">IF(AND(F109="Payment",$H109=R$5),N($G109),"")</f>
        <v/>
      </c>
      <c r="S109" s="44" t="str">
        <f aca="false">IF(AND(F109="Payment",$H109=S$5),N($G109),"")</f>
        <v/>
      </c>
      <c r="T109" s="44" t="str">
        <f aca="false">IF(AND(F109="Payment",$H109=T$5),N($G109),"")</f>
        <v/>
      </c>
      <c r="U109" s="44" t="str">
        <f aca="false">IF(AND(F109="Payment",$H109=U$5),N($G109),"")</f>
        <v/>
      </c>
      <c r="V109" s="44" t="str">
        <f aca="false">IF(AND(F109="Payment",$H109=V$5),N($G109),"")</f>
        <v/>
      </c>
      <c r="W109" s="45" t="str">
        <f aca="false">IF(B109="","",IF(F109="","Pick type",IF(AND(F109="Payment",H109=""),"Pick head",IF(AND(F109="Payment",N(G109)&gt;Setup!$C$10),"Above limit",IF(N(K109)&lt;0,"Negative balance",IF(AND(F109="Payment",L109&lt;&gt;"Yes"),"No bill","OK"))))))</f>
        <v/>
      </c>
    </row>
    <row r="110" customFormat="false" ht="15" hidden="false" customHeight="false" outlineLevel="0" collapsed="false">
      <c r="A110" s="36" t="str">
        <f aca="false">IF(B110="","",ROW()-6)</f>
        <v/>
      </c>
      <c r="B110" s="84"/>
      <c r="C110" s="38" t="str">
        <f aca="false">IF(OR(B110="",F110&lt;&gt;"Payment"),"",Setup!$C$11&amp;TEXT(MONTH(Setup!$C$7),"00")&amp;"-"&amp;TEXT(COUNTIF($F$7:F110,"Payment"),"000"))</f>
        <v/>
      </c>
      <c r="D110" s="85"/>
      <c r="E110" s="85"/>
      <c r="F110" s="86"/>
      <c r="G110" s="87"/>
      <c r="H110" s="85"/>
      <c r="I110" s="42" t="n">
        <f aca="false">IF(F110="Receipt (cash in)",N(G110),0)</f>
        <v>0</v>
      </c>
      <c r="J110" s="42" t="n">
        <f aca="false">IF(F110="Payment",N(G110),0)</f>
        <v>0</v>
      </c>
      <c r="K110" s="43" t="str">
        <f aca="false">IF(B110="","",$I$6+SUM($I$7:I110)-SUM($J$7:J110))</f>
        <v/>
      </c>
      <c r="L110" s="86"/>
      <c r="M110" s="44" t="str">
        <f aca="false">IF(AND(F110="Payment",$H110=M$5),N($G110),"")</f>
        <v/>
      </c>
      <c r="N110" s="44" t="str">
        <f aca="false">IF(AND(F110="Payment",$H110=N$5),N($G110),"")</f>
        <v/>
      </c>
      <c r="O110" s="44" t="str">
        <f aca="false">IF(AND(F110="Payment",$H110=O$5),N($G110),"")</f>
        <v/>
      </c>
      <c r="P110" s="44" t="str">
        <f aca="false">IF(AND(F110="Payment",$H110=P$5),N($G110),"")</f>
        <v/>
      </c>
      <c r="Q110" s="44" t="str">
        <f aca="false">IF(AND(F110="Payment",$H110=Q$5),N($G110),"")</f>
        <v/>
      </c>
      <c r="R110" s="44" t="str">
        <f aca="false">IF(AND(F110="Payment",$H110=R$5),N($G110),"")</f>
        <v/>
      </c>
      <c r="S110" s="44" t="str">
        <f aca="false">IF(AND(F110="Payment",$H110=S$5),N($G110),"")</f>
        <v/>
      </c>
      <c r="T110" s="44" t="str">
        <f aca="false">IF(AND(F110="Payment",$H110=T$5),N($G110),"")</f>
        <v/>
      </c>
      <c r="U110" s="44" t="str">
        <f aca="false">IF(AND(F110="Payment",$H110=U$5),N($G110),"")</f>
        <v/>
      </c>
      <c r="V110" s="44" t="str">
        <f aca="false">IF(AND(F110="Payment",$H110=V$5),N($G110),"")</f>
        <v/>
      </c>
      <c r="W110" s="45" t="str">
        <f aca="false">IF(B110="","",IF(F110="","Pick type",IF(AND(F110="Payment",H110=""),"Pick head",IF(AND(F110="Payment",N(G110)&gt;Setup!$C$10),"Above limit",IF(N(K110)&lt;0,"Negative balance",IF(AND(F110="Payment",L110&lt;&gt;"Yes"),"No bill","OK"))))))</f>
        <v/>
      </c>
    </row>
    <row r="111" customFormat="false" ht="15" hidden="false" customHeight="false" outlineLevel="0" collapsed="false">
      <c r="A111" s="36" t="str">
        <f aca="false">IF(B111="","",ROW()-6)</f>
        <v/>
      </c>
      <c r="B111" s="84"/>
      <c r="C111" s="38" t="str">
        <f aca="false">IF(OR(B111="",F111&lt;&gt;"Payment"),"",Setup!$C$11&amp;TEXT(MONTH(Setup!$C$7),"00")&amp;"-"&amp;TEXT(COUNTIF($F$7:F111,"Payment"),"000"))</f>
        <v/>
      </c>
      <c r="D111" s="85"/>
      <c r="E111" s="85"/>
      <c r="F111" s="86"/>
      <c r="G111" s="87"/>
      <c r="H111" s="85"/>
      <c r="I111" s="42" t="n">
        <f aca="false">IF(F111="Receipt (cash in)",N(G111),0)</f>
        <v>0</v>
      </c>
      <c r="J111" s="42" t="n">
        <f aca="false">IF(F111="Payment",N(G111),0)</f>
        <v>0</v>
      </c>
      <c r="K111" s="43" t="str">
        <f aca="false">IF(B111="","",$I$6+SUM($I$7:I111)-SUM($J$7:J111))</f>
        <v/>
      </c>
      <c r="L111" s="86"/>
      <c r="M111" s="44" t="str">
        <f aca="false">IF(AND(F111="Payment",$H111=M$5),N($G111),"")</f>
        <v/>
      </c>
      <c r="N111" s="44" t="str">
        <f aca="false">IF(AND(F111="Payment",$H111=N$5),N($G111),"")</f>
        <v/>
      </c>
      <c r="O111" s="44" t="str">
        <f aca="false">IF(AND(F111="Payment",$H111=O$5),N($G111),"")</f>
        <v/>
      </c>
      <c r="P111" s="44" t="str">
        <f aca="false">IF(AND(F111="Payment",$H111=P$5),N($G111),"")</f>
        <v/>
      </c>
      <c r="Q111" s="44" t="str">
        <f aca="false">IF(AND(F111="Payment",$H111=Q$5),N($G111),"")</f>
        <v/>
      </c>
      <c r="R111" s="44" t="str">
        <f aca="false">IF(AND(F111="Payment",$H111=R$5),N($G111),"")</f>
        <v/>
      </c>
      <c r="S111" s="44" t="str">
        <f aca="false">IF(AND(F111="Payment",$H111=S$5),N($G111),"")</f>
        <v/>
      </c>
      <c r="T111" s="44" t="str">
        <f aca="false">IF(AND(F111="Payment",$H111=T$5),N($G111),"")</f>
        <v/>
      </c>
      <c r="U111" s="44" t="str">
        <f aca="false">IF(AND(F111="Payment",$H111=U$5),N($G111),"")</f>
        <v/>
      </c>
      <c r="V111" s="44" t="str">
        <f aca="false">IF(AND(F111="Payment",$H111=V$5),N($G111),"")</f>
        <v/>
      </c>
      <c r="W111" s="45" t="str">
        <f aca="false">IF(B111="","",IF(F111="","Pick type",IF(AND(F111="Payment",H111=""),"Pick head",IF(AND(F111="Payment",N(G111)&gt;Setup!$C$10),"Above limit",IF(N(K111)&lt;0,"Negative balance",IF(AND(F111="Payment",L111&lt;&gt;"Yes"),"No bill","OK"))))))</f>
        <v/>
      </c>
    </row>
    <row r="112" customFormat="false" ht="15" hidden="false" customHeight="false" outlineLevel="0" collapsed="false">
      <c r="A112" s="36" t="str">
        <f aca="false">IF(B112="","",ROW()-6)</f>
        <v/>
      </c>
      <c r="B112" s="84"/>
      <c r="C112" s="38" t="str">
        <f aca="false">IF(OR(B112="",F112&lt;&gt;"Payment"),"",Setup!$C$11&amp;TEXT(MONTH(Setup!$C$7),"00")&amp;"-"&amp;TEXT(COUNTIF($F$7:F112,"Payment"),"000"))</f>
        <v/>
      </c>
      <c r="D112" s="85"/>
      <c r="E112" s="85"/>
      <c r="F112" s="86"/>
      <c r="G112" s="87"/>
      <c r="H112" s="85"/>
      <c r="I112" s="42" t="n">
        <f aca="false">IF(F112="Receipt (cash in)",N(G112),0)</f>
        <v>0</v>
      </c>
      <c r="J112" s="42" t="n">
        <f aca="false">IF(F112="Payment",N(G112),0)</f>
        <v>0</v>
      </c>
      <c r="K112" s="43" t="str">
        <f aca="false">IF(B112="","",$I$6+SUM($I$7:I112)-SUM($J$7:J112))</f>
        <v/>
      </c>
      <c r="L112" s="86"/>
      <c r="M112" s="44" t="str">
        <f aca="false">IF(AND(F112="Payment",$H112=M$5),N($G112),"")</f>
        <v/>
      </c>
      <c r="N112" s="44" t="str">
        <f aca="false">IF(AND(F112="Payment",$H112=N$5),N($G112),"")</f>
        <v/>
      </c>
      <c r="O112" s="44" t="str">
        <f aca="false">IF(AND(F112="Payment",$H112=O$5),N($G112),"")</f>
        <v/>
      </c>
      <c r="P112" s="44" t="str">
        <f aca="false">IF(AND(F112="Payment",$H112=P$5),N($G112),"")</f>
        <v/>
      </c>
      <c r="Q112" s="44" t="str">
        <f aca="false">IF(AND(F112="Payment",$H112=Q$5),N($G112),"")</f>
        <v/>
      </c>
      <c r="R112" s="44" t="str">
        <f aca="false">IF(AND(F112="Payment",$H112=R$5),N($G112),"")</f>
        <v/>
      </c>
      <c r="S112" s="44" t="str">
        <f aca="false">IF(AND(F112="Payment",$H112=S$5),N($G112),"")</f>
        <v/>
      </c>
      <c r="T112" s="44" t="str">
        <f aca="false">IF(AND(F112="Payment",$H112=T$5),N($G112),"")</f>
        <v/>
      </c>
      <c r="U112" s="44" t="str">
        <f aca="false">IF(AND(F112="Payment",$H112=U$5),N($G112),"")</f>
        <v/>
      </c>
      <c r="V112" s="44" t="str">
        <f aca="false">IF(AND(F112="Payment",$H112=V$5),N($G112),"")</f>
        <v/>
      </c>
      <c r="W112" s="45" t="str">
        <f aca="false">IF(B112="","",IF(F112="","Pick type",IF(AND(F112="Payment",H112=""),"Pick head",IF(AND(F112="Payment",N(G112)&gt;Setup!$C$10),"Above limit",IF(N(K112)&lt;0,"Negative balance",IF(AND(F112="Payment",L112&lt;&gt;"Yes"),"No bill","OK"))))))</f>
        <v/>
      </c>
    </row>
    <row r="113" customFormat="false" ht="15" hidden="false" customHeight="false" outlineLevel="0" collapsed="false">
      <c r="A113" s="36" t="str">
        <f aca="false">IF(B113="","",ROW()-6)</f>
        <v/>
      </c>
      <c r="B113" s="84"/>
      <c r="C113" s="38" t="str">
        <f aca="false">IF(OR(B113="",F113&lt;&gt;"Payment"),"",Setup!$C$11&amp;TEXT(MONTH(Setup!$C$7),"00")&amp;"-"&amp;TEXT(COUNTIF($F$7:F113,"Payment"),"000"))</f>
        <v/>
      </c>
      <c r="D113" s="85"/>
      <c r="E113" s="85"/>
      <c r="F113" s="86"/>
      <c r="G113" s="87"/>
      <c r="H113" s="85"/>
      <c r="I113" s="42" t="n">
        <f aca="false">IF(F113="Receipt (cash in)",N(G113),0)</f>
        <v>0</v>
      </c>
      <c r="J113" s="42" t="n">
        <f aca="false">IF(F113="Payment",N(G113),0)</f>
        <v>0</v>
      </c>
      <c r="K113" s="43" t="str">
        <f aca="false">IF(B113="","",$I$6+SUM($I$7:I113)-SUM($J$7:J113))</f>
        <v/>
      </c>
      <c r="L113" s="86"/>
      <c r="M113" s="44" t="str">
        <f aca="false">IF(AND(F113="Payment",$H113=M$5),N($G113),"")</f>
        <v/>
      </c>
      <c r="N113" s="44" t="str">
        <f aca="false">IF(AND(F113="Payment",$H113=N$5),N($G113),"")</f>
        <v/>
      </c>
      <c r="O113" s="44" t="str">
        <f aca="false">IF(AND(F113="Payment",$H113=O$5),N($G113),"")</f>
        <v/>
      </c>
      <c r="P113" s="44" t="str">
        <f aca="false">IF(AND(F113="Payment",$H113=P$5),N($G113),"")</f>
        <v/>
      </c>
      <c r="Q113" s="44" t="str">
        <f aca="false">IF(AND(F113="Payment",$H113=Q$5),N($G113),"")</f>
        <v/>
      </c>
      <c r="R113" s="44" t="str">
        <f aca="false">IF(AND(F113="Payment",$H113=R$5),N($G113),"")</f>
        <v/>
      </c>
      <c r="S113" s="44" t="str">
        <f aca="false">IF(AND(F113="Payment",$H113=S$5),N($G113),"")</f>
        <v/>
      </c>
      <c r="T113" s="44" t="str">
        <f aca="false">IF(AND(F113="Payment",$H113=T$5),N($G113),"")</f>
        <v/>
      </c>
      <c r="U113" s="44" t="str">
        <f aca="false">IF(AND(F113="Payment",$H113=U$5),N($G113),"")</f>
        <v/>
      </c>
      <c r="V113" s="44" t="str">
        <f aca="false">IF(AND(F113="Payment",$H113=V$5),N($G113),"")</f>
        <v/>
      </c>
      <c r="W113" s="45" t="str">
        <f aca="false">IF(B113="","",IF(F113="","Pick type",IF(AND(F113="Payment",H113=""),"Pick head",IF(AND(F113="Payment",N(G113)&gt;Setup!$C$10),"Above limit",IF(N(K113)&lt;0,"Negative balance",IF(AND(F113="Payment",L113&lt;&gt;"Yes"),"No bill","OK"))))))</f>
        <v/>
      </c>
    </row>
    <row r="114" customFormat="false" ht="15" hidden="false" customHeight="false" outlineLevel="0" collapsed="false">
      <c r="A114" s="36" t="str">
        <f aca="false">IF(B114="","",ROW()-6)</f>
        <v/>
      </c>
      <c r="B114" s="84"/>
      <c r="C114" s="38" t="str">
        <f aca="false">IF(OR(B114="",F114&lt;&gt;"Payment"),"",Setup!$C$11&amp;TEXT(MONTH(Setup!$C$7),"00")&amp;"-"&amp;TEXT(COUNTIF($F$7:F114,"Payment"),"000"))</f>
        <v/>
      </c>
      <c r="D114" s="85"/>
      <c r="E114" s="85"/>
      <c r="F114" s="86"/>
      <c r="G114" s="87"/>
      <c r="H114" s="85"/>
      <c r="I114" s="42" t="n">
        <f aca="false">IF(F114="Receipt (cash in)",N(G114),0)</f>
        <v>0</v>
      </c>
      <c r="J114" s="42" t="n">
        <f aca="false">IF(F114="Payment",N(G114),0)</f>
        <v>0</v>
      </c>
      <c r="K114" s="43" t="str">
        <f aca="false">IF(B114="","",$I$6+SUM($I$7:I114)-SUM($J$7:J114))</f>
        <v/>
      </c>
      <c r="L114" s="86"/>
      <c r="M114" s="44" t="str">
        <f aca="false">IF(AND(F114="Payment",$H114=M$5),N($G114),"")</f>
        <v/>
      </c>
      <c r="N114" s="44" t="str">
        <f aca="false">IF(AND(F114="Payment",$H114=N$5),N($G114),"")</f>
        <v/>
      </c>
      <c r="O114" s="44" t="str">
        <f aca="false">IF(AND(F114="Payment",$H114=O$5),N($G114),"")</f>
        <v/>
      </c>
      <c r="P114" s="44" t="str">
        <f aca="false">IF(AND(F114="Payment",$H114=P$5),N($G114),"")</f>
        <v/>
      </c>
      <c r="Q114" s="44" t="str">
        <f aca="false">IF(AND(F114="Payment",$H114=Q$5),N($G114),"")</f>
        <v/>
      </c>
      <c r="R114" s="44" t="str">
        <f aca="false">IF(AND(F114="Payment",$H114=R$5),N($G114),"")</f>
        <v/>
      </c>
      <c r="S114" s="44" t="str">
        <f aca="false">IF(AND(F114="Payment",$H114=S$5),N($G114),"")</f>
        <v/>
      </c>
      <c r="T114" s="44" t="str">
        <f aca="false">IF(AND(F114="Payment",$H114=T$5),N($G114),"")</f>
        <v/>
      </c>
      <c r="U114" s="44" t="str">
        <f aca="false">IF(AND(F114="Payment",$H114=U$5),N($G114),"")</f>
        <v/>
      </c>
      <c r="V114" s="44" t="str">
        <f aca="false">IF(AND(F114="Payment",$H114=V$5),N($G114),"")</f>
        <v/>
      </c>
      <c r="W114" s="45" t="str">
        <f aca="false">IF(B114="","",IF(F114="","Pick type",IF(AND(F114="Payment",H114=""),"Pick head",IF(AND(F114="Payment",N(G114)&gt;Setup!$C$10),"Above limit",IF(N(K114)&lt;0,"Negative balance",IF(AND(F114="Payment",L114&lt;&gt;"Yes"),"No bill","OK"))))))</f>
        <v/>
      </c>
    </row>
    <row r="115" customFormat="false" ht="15" hidden="false" customHeight="false" outlineLevel="0" collapsed="false">
      <c r="A115" s="36" t="str">
        <f aca="false">IF(B115="","",ROW()-6)</f>
        <v/>
      </c>
      <c r="B115" s="84"/>
      <c r="C115" s="38" t="str">
        <f aca="false">IF(OR(B115="",F115&lt;&gt;"Payment"),"",Setup!$C$11&amp;TEXT(MONTH(Setup!$C$7),"00")&amp;"-"&amp;TEXT(COUNTIF($F$7:F115,"Payment"),"000"))</f>
        <v/>
      </c>
      <c r="D115" s="85"/>
      <c r="E115" s="85"/>
      <c r="F115" s="86"/>
      <c r="G115" s="87"/>
      <c r="H115" s="85"/>
      <c r="I115" s="42" t="n">
        <f aca="false">IF(F115="Receipt (cash in)",N(G115),0)</f>
        <v>0</v>
      </c>
      <c r="J115" s="42" t="n">
        <f aca="false">IF(F115="Payment",N(G115),0)</f>
        <v>0</v>
      </c>
      <c r="K115" s="43" t="str">
        <f aca="false">IF(B115="","",$I$6+SUM($I$7:I115)-SUM($J$7:J115))</f>
        <v/>
      </c>
      <c r="L115" s="86"/>
      <c r="M115" s="44" t="str">
        <f aca="false">IF(AND(F115="Payment",$H115=M$5),N($G115),"")</f>
        <v/>
      </c>
      <c r="N115" s="44" t="str">
        <f aca="false">IF(AND(F115="Payment",$H115=N$5),N($G115),"")</f>
        <v/>
      </c>
      <c r="O115" s="44" t="str">
        <f aca="false">IF(AND(F115="Payment",$H115=O$5),N($G115),"")</f>
        <v/>
      </c>
      <c r="P115" s="44" t="str">
        <f aca="false">IF(AND(F115="Payment",$H115=P$5),N($G115),"")</f>
        <v/>
      </c>
      <c r="Q115" s="44" t="str">
        <f aca="false">IF(AND(F115="Payment",$H115=Q$5),N($G115),"")</f>
        <v/>
      </c>
      <c r="R115" s="44" t="str">
        <f aca="false">IF(AND(F115="Payment",$H115=R$5),N($G115),"")</f>
        <v/>
      </c>
      <c r="S115" s="44" t="str">
        <f aca="false">IF(AND(F115="Payment",$H115=S$5),N($G115),"")</f>
        <v/>
      </c>
      <c r="T115" s="44" t="str">
        <f aca="false">IF(AND(F115="Payment",$H115=T$5),N($G115),"")</f>
        <v/>
      </c>
      <c r="U115" s="44" t="str">
        <f aca="false">IF(AND(F115="Payment",$H115=U$5),N($G115),"")</f>
        <v/>
      </c>
      <c r="V115" s="44" t="str">
        <f aca="false">IF(AND(F115="Payment",$H115=V$5),N($G115),"")</f>
        <v/>
      </c>
      <c r="W115" s="45" t="str">
        <f aca="false">IF(B115="","",IF(F115="","Pick type",IF(AND(F115="Payment",H115=""),"Pick head",IF(AND(F115="Payment",N(G115)&gt;Setup!$C$10),"Above limit",IF(N(K115)&lt;0,"Negative balance",IF(AND(F115="Payment",L115&lt;&gt;"Yes"),"No bill","OK"))))))</f>
        <v/>
      </c>
    </row>
    <row r="116" customFormat="false" ht="15" hidden="false" customHeight="false" outlineLevel="0" collapsed="false">
      <c r="A116" s="36" t="str">
        <f aca="false">IF(B116="","",ROW()-6)</f>
        <v/>
      </c>
      <c r="B116" s="84"/>
      <c r="C116" s="38" t="str">
        <f aca="false">IF(OR(B116="",F116&lt;&gt;"Payment"),"",Setup!$C$11&amp;TEXT(MONTH(Setup!$C$7),"00")&amp;"-"&amp;TEXT(COUNTIF($F$7:F116,"Payment"),"000"))</f>
        <v/>
      </c>
      <c r="D116" s="85"/>
      <c r="E116" s="85"/>
      <c r="F116" s="86"/>
      <c r="G116" s="87"/>
      <c r="H116" s="85"/>
      <c r="I116" s="42" t="n">
        <f aca="false">IF(F116="Receipt (cash in)",N(G116),0)</f>
        <v>0</v>
      </c>
      <c r="J116" s="42" t="n">
        <f aca="false">IF(F116="Payment",N(G116),0)</f>
        <v>0</v>
      </c>
      <c r="K116" s="43" t="str">
        <f aca="false">IF(B116="","",$I$6+SUM($I$7:I116)-SUM($J$7:J116))</f>
        <v/>
      </c>
      <c r="L116" s="86"/>
      <c r="M116" s="44" t="str">
        <f aca="false">IF(AND(F116="Payment",$H116=M$5),N($G116),"")</f>
        <v/>
      </c>
      <c r="N116" s="44" t="str">
        <f aca="false">IF(AND(F116="Payment",$H116=N$5),N($G116),"")</f>
        <v/>
      </c>
      <c r="O116" s="44" t="str">
        <f aca="false">IF(AND(F116="Payment",$H116=O$5),N($G116),"")</f>
        <v/>
      </c>
      <c r="P116" s="44" t="str">
        <f aca="false">IF(AND(F116="Payment",$H116=P$5),N($G116),"")</f>
        <v/>
      </c>
      <c r="Q116" s="44" t="str">
        <f aca="false">IF(AND(F116="Payment",$H116=Q$5),N($G116),"")</f>
        <v/>
      </c>
      <c r="R116" s="44" t="str">
        <f aca="false">IF(AND(F116="Payment",$H116=R$5),N($G116),"")</f>
        <v/>
      </c>
      <c r="S116" s="44" t="str">
        <f aca="false">IF(AND(F116="Payment",$H116=S$5),N($G116),"")</f>
        <v/>
      </c>
      <c r="T116" s="44" t="str">
        <f aca="false">IF(AND(F116="Payment",$H116=T$5),N($G116),"")</f>
        <v/>
      </c>
      <c r="U116" s="44" t="str">
        <f aca="false">IF(AND(F116="Payment",$H116=U$5),N($G116),"")</f>
        <v/>
      </c>
      <c r="V116" s="44" t="str">
        <f aca="false">IF(AND(F116="Payment",$H116=V$5),N($G116),"")</f>
        <v/>
      </c>
      <c r="W116" s="45" t="str">
        <f aca="false">IF(B116="","",IF(F116="","Pick type",IF(AND(F116="Payment",H116=""),"Pick head",IF(AND(F116="Payment",N(G116)&gt;Setup!$C$10),"Above limit",IF(N(K116)&lt;0,"Negative balance",IF(AND(F116="Payment",L116&lt;&gt;"Yes"),"No bill","OK"))))))</f>
        <v/>
      </c>
    </row>
    <row r="117" customFormat="false" ht="15" hidden="false" customHeight="false" outlineLevel="0" collapsed="false">
      <c r="A117" s="36" t="str">
        <f aca="false">IF(B117="","",ROW()-6)</f>
        <v/>
      </c>
      <c r="B117" s="84"/>
      <c r="C117" s="38" t="str">
        <f aca="false">IF(OR(B117="",F117&lt;&gt;"Payment"),"",Setup!$C$11&amp;TEXT(MONTH(Setup!$C$7),"00")&amp;"-"&amp;TEXT(COUNTIF($F$7:F117,"Payment"),"000"))</f>
        <v/>
      </c>
      <c r="D117" s="85"/>
      <c r="E117" s="85"/>
      <c r="F117" s="86"/>
      <c r="G117" s="87"/>
      <c r="H117" s="85"/>
      <c r="I117" s="42" t="n">
        <f aca="false">IF(F117="Receipt (cash in)",N(G117),0)</f>
        <v>0</v>
      </c>
      <c r="J117" s="42" t="n">
        <f aca="false">IF(F117="Payment",N(G117),0)</f>
        <v>0</v>
      </c>
      <c r="K117" s="43" t="str">
        <f aca="false">IF(B117="","",$I$6+SUM($I$7:I117)-SUM($J$7:J117))</f>
        <v/>
      </c>
      <c r="L117" s="86"/>
      <c r="M117" s="44" t="str">
        <f aca="false">IF(AND(F117="Payment",$H117=M$5),N($G117),"")</f>
        <v/>
      </c>
      <c r="N117" s="44" t="str">
        <f aca="false">IF(AND(F117="Payment",$H117=N$5),N($G117),"")</f>
        <v/>
      </c>
      <c r="O117" s="44" t="str">
        <f aca="false">IF(AND(F117="Payment",$H117=O$5),N($G117),"")</f>
        <v/>
      </c>
      <c r="P117" s="44" t="str">
        <f aca="false">IF(AND(F117="Payment",$H117=P$5),N($G117),"")</f>
        <v/>
      </c>
      <c r="Q117" s="44" t="str">
        <f aca="false">IF(AND(F117="Payment",$H117=Q$5),N($G117),"")</f>
        <v/>
      </c>
      <c r="R117" s="44" t="str">
        <f aca="false">IF(AND(F117="Payment",$H117=R$5),N($G117),"")</f>
        <v/>
      </c>
      <c r="S117" s="44" t="str">
        <f aca="false">IF(AND(F117="Payment",$H117=S$5),N($G117),"")</f>
        <v/>
      </c>
      <c r="T117" s="44" t="str">
        <f aca="false">IF(AND(F117="Payment",$H117=T$5),N($G117),"")</f>
        <v/>
      </c>
      <c r="U117" s="44" t="str">
        <f aca="false">IF(AND(F117="Payment",$H117=U$5),N($G117),"")</f>
        <v/>
      </c>
      <c r="V117" s="44" t="str">
        <f aca="false">IF(AND(F117="Payment",$H117=V$5),N($G117),"")</f>
        <v/>
      </c>
      <c r="W117" s="45" t="str">
        <f aca="false">IF(B117="","",IF(F117="","Pick type",IF(AND(F117="Payment",H117=""),"Pick head",IF(AND(F117="Payment",N(G117)&gt;Setup!$C$10),"Above limit",IF(N(K117)&lt;0,"Negative balance",IF(AND(F117="Payment",L117&lt;&gt;"Yes"),"No bill","OK"))))))</f>
        <v/>
      </c>
    </row>
    <row r="118" customFormat="false" ht="15" hidden="false" customHeight="false" outlineLevel="0" collapsed="false">
      <c r="A118" s="36" t="str">
        <f aca="false">IF(B118="","",ROW()-6)</f>
        <v/>
      </c>
      <c r="B118" s="84"/>
      <c r="C118" s="38" t="str">
        <f aca="false">IF(OR(B118="",F118&lt;&gt;"Payment"),"",Setup!$C$11&amp;TEXT(MONTH(Setup!$C$7),"00")&amp;"-"&amp;TEXT(COUNTIF($F$7:F118,"Payment"),"000"))</f>
        <v/>
      </c>
      <c r="D118" s="85"/>
      <c r="E118" s="85"/>
      <c r="F118" s="86"/>
      <c r="G118" s="87"/>
      <c r="H118" s="85"/>
      <c r="I118" s="42" t="n">
        <f aca="false">IF(F118="Receipt (cash in)",N(G118),0)</f>
        <v>0</v>
      </c>
      <c r="J118" s="42" t="n">
        <f aca="false">IF(F118="Payment",N(G118),0)</f>
        <v>0</v>
      </c>
      <c r="K118" s="43" t="str">
        <f aca="false">IF(B118="","",$I$6+SUM($I$7:I118)-SUM($J$7:J118))</f>
        <v/>
      </c>
      <c r="L118" s="86"/>
      <c r="M118" s="44" t="str">
        <f aca="false">IF(AND(F118="Payment",$H118=M$5),N($G118),"")</f>
        <v/>
      </c>
      <c r="N118" s="44" t="str">
        <f aca="false">IF(AND(F118="Payment",$H118=N$5),N($G118),"")</f>
        <v/>
      </c>
      <c r="O118" s="44" t="str">
        <f aca="false">IF(AND(F118="Payment",$H118=O$5),N($G118),"")</f>
        <v/>
      </c>
      <c r="P118" s="44" t="str">
        <f aca="false">IF(AND(F118="Payment",$H118=P$5),N($G118),"")</f>
        <v/>
      </c>
      <c r="Q118" s="44" t="str">
        <f aca="false">IF(AND(F118="Payment",$H118=Q$5),N($G118),"")</f>
        <v/>
      </c>
      <c r="R118" s="44" t="str">
        <f aca="false">IF(AND(F118="Payment",$H118=R$5),N($G118),"")</f>
        <v/>
      </c>
      <c r="S118" s="44" t="str">
        <f aca="false">IF(AND(F118="Payment",$H118=S$5),N($G118),"")</f>
        <v/>
      </c>
      <c r="T118" s="44" t="str">
        <f aca="false">IF(AND(F118="Payment",$H118=T$5),N($G118),"")</f>
        <v/>
      </c>
      <c r="U118" s="44" t="str">
        <f aca="false">IF(AND(F118="Payment",$H118=U$5),N($G118),"")</f>
        <v/>
      </c>
      <c r="V118" s="44" t="str">
        <f aca="false">IF(AND(F118="Payment",$H118=V$5),N($G118),"")</f>
        <v/>
      </c>
      <c r="W118" s="45" t="str">
        <f aca="false">IF(B118="","",IF(F118="","Pick type",IF(AND(F118="Payment",H118=""),"Pick head",IF(AND(F118="Payment",N(G118)&gt;Setup!$C$10),"Above limit",IF(N(K118)&lt;0,"Negative balance",IF(AND(F118="Payment",L118&lt;&gt;"Yes"),"No bill","OK"))))))</f>
        <v/>
      </c>
    </row>
    <row r="119" customFormat="false" ht="15" hidden="false" customHeight="false" outlineLevel="0" collapsed="false">
      <c r="A119" s="36" t="str">
        <f aca="false">IF(B119="","",ROW()-6)</f>
        <v/>
      </c>
      <c r="B119" s="84"/>
      <c r="C119" s="38" t="str">
        <f aca="false">IF(OR(B119="",F119&lt;&gt;"Payment"),"",Setup!$C$11&amp;TEXT(MONTH(Setup!$C$7),"00")&amp;"-"&amp;TEXT(COUNTIF($F$7:F119,"Payment"),"000"))</f>
        <v/>
      </c>
      <c r="D119" s="85"/>
      <c r="E119" s="85"/>
      <c r="F119" s="86"/>
      <c r="G119" s="87"/>
      <c r="H119" s="85"/>
      <c r="I119" s="42" t="n">
        <f aca="false">IF(F119="Receipt (cash in)",N(G119),0)</f>
        <v>0</v>
      </c>
      <c r="J119" s="42" t="n">
        <f aca="false">IF(F119="Payment",N(G119),0)</f>
        <v>0</v>
      </c>
      <c r="K119" s="43" t="str">
        <f aca="false">IF(B119="","",$I$6+SUM($I$7:I119)-SUM($J$7:J119))</f>
        <v/>
      </c>
      <c r="L119" s="86"/>
      <c r="M119" s="44" t="str">
        <f aca="false">IF(AND(F119="Payment",$H119=M$5),N($G119),"")</f>
        <v/>
      </c>
      <c r="N119" s="44" t="str">
        <f aca="false">IF(AND(F119="Payment",$H119=N$5),N($G119),"")</f>
        <v/>
      </c>
      <c r="O119" s="44" t="str">
        <f aca="false">IF(AND(F119="Payment",$H119=O$5),N($G119),"")</f>
        <v/>
      </c>
      <c r="P119" s="44" t="str">
        <f aca="false">IF(AND(F119="Payment",$H119=P$5),N($G119),"")</f>
        <v/>
      </c>
      <c r="Q119" s="44" t="str">
        <f aca="false">IF(AND(F119="Payment",$H119=Q$5),N($G119),"")</f>
        <v/>
      </c>
      <c r="R119" s="44" t="str">
        <f aca="false">IF(AND(F119="Payment",$H119=R$5),N($G119),"")</f>
        <v/>
      </c>
      <c r="S119" s="44" t="str">
        <f aca="false">IF(AND(F119="Payment",$H119=S$5),N($G119),"")</f>
        <v/>
      </c>
      <c r="T119" s="44" t="str">
        <f aca="false">IF(AND(F119="Payment",$H119=T$5),N($G119),"")</f>
        <v/>
      </c>
      <c r="U119" s="44" t="str">
        <f aca="false">IF(AND(F119="Payment",$H119=U$5),N($G119),"")</f>
        <v/>
      </c>
      <c r="V119" s="44" t="str">
        <f aca="false">IF(AND(F119="Payment",$H119=V$5),N($G119),"")</f>
        <v/>
      </c>
      <c r="W119" s="45" t="str">
        <f aca="false">IF(B119="","",IF(F119="","Pick type",IF(AND(F119="Payment",H119=""),"Pick head",IF(AND(F119="Payment",N(G119)&gt;Setup!$C$10),"Above limit",IF(N(K119)&lt;0,"Negative balance",IF(AND(F119="Payment",L119&lt;&gt;"Yes"),"No bill","OK"))))))</f>
        <v/>
      </c>
    </row>
    <row r="120" customFormat="false" ht="15" hidden="false" customHeight="false" outlineLevel="0" collapsed="false">
      <c r="A120" s="36" t="str">
        <f aca="false">IF(B120="","",ROW()-6)</f>
        <v/>
      </c>
      <c r="B120" s="84"/>
      <c r="C120" s="38" t="str">
        <f aca="false">IF(OR(B120="",F120&lt;&gt;"Payment"),"",Setup!$C$11&amp;TEXT(MONTH(Setup!$C$7),"00")&amp;"-"&amp;TEXT(COUNTIF($F$7:F120,"Payment"),"000"))</f>
        <v/>
      </c>
      <c r="D120" s="85"/>
      <c r="E120" s="85"/>
      <c r="F120" s="86"/>
      <c r="G120" s="87"/>
      <c r="H120" s="85"/>
      <c r="I120" s="42" t="n">
        <f aca="false">IF(F120="Receipt (cash in)",N(G120),0)</f>
        <v>0</v>
      </c>
      <c r="J120" s="42" t="n">
        <f aca="false">IF(F120="Payment",N(G120),0)</f>
        <v>0</v>
      </c>
      <c r="K120" s="43" t="str">
        <f aca="false">IF(B120="","",$I$6+SUM($I$7:I120)-SUM($J$7:J120))</f>
        <v/>
      </c>
      <c r="L120" s="86"/>
      <c r="M120" s="44" t="str">
        <f aca="false">IF(AND(F120="Payment",$H120=M$5),N($G120),"")</f>
        <v/>
      </c>
      <c r="N120" s="44" t="str">
        <f aca="false">IF(AND(F120="Payment",$H120=N$5),N($G120),"")</f>
        <v/>
      </c>
      <c r="O120" s="44" t="str">
        <f aca="false">IF(AND(F120="Payment",$H120=O$5),N($G120),"")</f>
        <v/>
      </c>
      <c r="P120" s="44" t="str">
        <f aca="false">IF(AND(F120="Payment",$H120=P$5),N($G120),"")</f>
        <v/>
      </c>
      <c r="Q120" s="44" t="str">
        <f aca="false">IF(AND(F120="Payment",$H120=Q$5),N($G120),"")</f>
        <v/>
      </c>
      <c r="R120" s="44" t="str">
        <f aca="false">IF(AND(F120="Payment",$H120=R$5),N($G120),"")</f>
        <v/>
      </c>
      <c r="S120" s="44" t="str">
        <f aca="false">IF(AND(F120="Payment",$H120=S$5),N($G120),"")</f>
        <v/>
      </c>
      <c r="T120" s="44" t="str">
        <f aca="false">IF(AND(F120="Payment",$H120=T$5),N($G120),"")</f>
        <v/>
      </c>
      <c r="U120" s="44" t="str">
        <f aca="false">IF(AND(F120="Payment",$H120=U$5),N($G120),"")</f>
        <v/>
      </c>
      <c r="V120" s="44" t="str">
        <f aca="false">IF(AND(F120="Payment",$H120=V$5),N($G120),"")</f>
        <v/>
      </c>
      <c r="W120" s="45" t="str">
        <f aca="false">IF(B120="","",IF(F120="","Pick type",IF(AND(F120="Payment",H120=""),"Pick head",IF(AND(F120="Payment",N(G120)&gt;Setup!$C$10),"Above limit",IF(N(K120)&lt;0,"Negative balance",IF(AND(F120="Payment",L120&lt;&gt;"Yes"),"No bill","OK"))))))</f>
        <v/>
      </c>
    </row>
    <row r="121" customFormat="false" ht="15" hidden="false" customHeight="false" outlineLevel="0" collapsed="false">
      <c r="A121" s="36" t="str">
        <f aca="false">IF(B121="","",ROW()-6)</f>
        <v/>
      </c>
      <c r="B121" s="84"/>
      <c r="C121" s="38" t="str">
        <f aca="false">IF(OR(B121="",F121&lt;&gt;"Payment"),"",Setup!$C$11&amp;TEXT(MONTH(Setup!$C$7),"00")&amp;"-"&amp;TEXT(COUNTIF($F$7:F121,"Payment"),"000"))</f>
        <v/>
      </c>
      <c r="D121" s="85"/>
      <c r="E121" s="85"/>
      <c r="F121" s="86"/>
      <c r="G121" s="87"/>
      <c r="H121" s="85"/>
      <c r="I121" s="42" t="n">
        <f aca="false">IF(F121="Receipt (cash in)",N(G121),0)</f>
        <v>0</v>
      </c>
      <c r="J121" s="42" t="n">
        <f aca="false">IF(F121="Payment",N(G121),0)</f>
        <v>0</v>
      </c>
      <c r="K121" s="43" t="str">
        <f aca="false">IF(B121="","",$I$6+SUM($I$7:I121)-SUM($J$7:J121))</f>
        <v/>
      </c>
      <c r="L121" s="86"/>
      <c r="M121" s="44" t="str">
        <f aca="false">IF(AND(F121="Payment",$H121=M$5),N($G121),"")</f>
        <v/>
      </c>
      <c r="N121" s="44" t="str">
        <f aca="false">IF(AND(F121="Payment",$H121=N$5),N($G121),"")</f>
        <v/>
      </c>
      <c r="O121" s="44" t="str">
        <f aca="false">IF(AND(F121="Payment",$H121=O$5),N($G121),"")</f>
        <v/>
      </c>
      <c r="P121" s="44" t="str">
        <f aca="false">IF(AND(F121="Payment",$H121=P$5),N($G121),"")</f>
        <v/>
      </c>
      <c r="Q121" s="44" t="str">
        <f aca="false">IF(AND(F121="Payment",$H121=Q$5),N($G121),"")</f>
        <v/>
      </c>
      <c r="R121" s="44" t="str">
        <f aca="false">IF(AND(F121="Payment",$H121=R$5),N($G121),"")</f>
        <v/>
      </c>
      <c r="S121" s="44" t="str">
        <f aca="false">IF(AND(F121="Payment",$H121=S$5),N($G121),"")</f>
        <v/>
      </c>
      <c r="T121" s="44" t="str">
        <f aca="false">IF(AND(F121="Payment",$H121=T$5),N($G121),"")</f>
        <v/>
      </c>
      <c r="U121" s="44" t="str">
        <f aca="false">IF(AND(F121="Payment",$H121=U$5),N($G121),"")</f>
        <v/>
      </c>
      <c r="V121" s="44" t="str">
        <f aca="false">IF(AND(F121="Payment",$H121=V$5),N($G121),"")</f>
        <v/>
      </c>
      <c r="W121" s="45" t="str">
        <f aca="false">IF(B121="","",IF(F121="","Pick type",IF(AND(F121="Payment",H121=""),"Pick head",IF(AND(F121="Payment",N(G121)&gt;Setup!$C$10),"Above limit",IF(N(K121)&lt;0,"Negative balance",IF(AND(F121="Payment",L121&lt;&gt;"Yes"),"No bill","OK"))))))</f>
        <v/>
      </c>
    </row>
    <row r="122" customFormat="false" ht="15" hidden="false" customHeight="false" outlineLevel="0" collapsed="false">
      <c r="A122" s="36" t="str">
        <f aca="false">IF(B122="","",ROW()-6)</f>
        <v/>
      </c>
      <c r="B122" s="84"/>
      <c r="C122" s="38" t="str">
        <f aca="false">IF(OR(B122="",F122&lt;&gt;"Payment"),"",Setup!$C$11&amp;TEXT(MONTH(Setup!$C$7),"00")&amp;"-"&amp;TEXT(COUNTIF($F$7:F122,"Payment"),"000"))</f>
        <v/>
      </c>
      <c r="D122" s="85"/>
      <c r="E122" s="85"/>
      <c r="F122" s="86"/>
      <c r="G122" s="87"/>
      <c r="H122" s="85"/>
      <c r="I122" s="42" t="n">
        <f aca="false">IF(F122="Receipt (cash in)",N(G122),0)</f>
        <v>0</v>
      </c>
      <c r="J122" s="42" t="n">
        <f aca="false">IF(F122="Payment",N(G122),0)</f>
        <v>0</v>
      </c>
      <c r="K122" s="43" t="str">
        <f aca="false">IF(B122="","",$I$6+SUM($I$7:I122)-SUM($J$7:J122))</f>
        <v/>
      </c>
      <c r="L122" s="86"/>
      <c r="M122" s="44" t="str">
        <f aca="false">IF(AND(F122="Payment",$H122=M$5),N($G122),"")</f>
        <v/>
      </c>
      <c r="N122" s="44" t="str">
        <f aca="false">IF(AND(F122="Payment",$H122=N$5),N($G122),"")</f>
        <v/>
      </c>
      <c r="O122" s="44" t="str">
        <f aca="false">IF(AND(F122="Payment",$H122=O$5),N($G122),"")</f>
        <v/>
      </c>
      <c r="P122" s="44" t="str">
        <f aca="false">IF(AND(F122="Payment",$H122=P$5),N($G122),"")</f>
        <v/>
      </c>
      <c r="Q122" s="44" t="str">
        <f aca="false">IF(AND(F122="Payment",$H122=Q$5),N($G122),"")</f>
        <v/>
      </c>
      <c r="R122" s="44" t="str">
        <f aca="false">IF(AND(F122="Payment",$H122=R$5),N($G122),"")</f>
        <v/>
      </c>
      <c r="S122" s="44" t="str">
        <f aca="false">IF(AND(F122="Payment",$H122=S$5),N($G122),"")</f>
        <v/>
      </c>
      <c r="T122" s="44" t="str">
        <f aca="false">IF(AND(F122="Payment",$H122=T$5),N($G122),"")</f>
        <v/>
      </c>
      <c r="U122" s="44" t="str">
        <f aca="false">IF(AND(F122="Payment",$H122=U$5),N($G122),"")</f>
        <v/>
      </c>
      <c r="V122" s="44" t="str">
        <f aca="false">IF(AND(F122="Payment",$H122=V$5),N($G122),"")</f>
        <v/>
      </c>
      <c r="W122" s="45" t="str">
        <f aca="false">IF(B122="","",IF(F122="","Pick type",IF(AND(F122="Payment",H122=""),"Pick head",IF(AND(F122="Payment",N(G122)&gt;Setup!$C$10),"Above limit",IF(N(K122)&lt;0,"Negative balance",IF(AND(F122="Payment",L122&lt;&gt;"Yes"),"No bill","OK"))))))</f>
        <v/>
      </c>
    </row>
    <row r="123" customFormat="false" ht="15" hidden="false" customHeight="false" outlineLevel="0" collapsed="false">
      <c r="A123" s="36" t="str">
        <f aca="false">IF(B123="","",ROW()-6)</f>
        <v/>
      </c>
      <c r="B123" s="84"/>
      <c r="C123" s="38" t="str">
        <f aca="false">IF(OR(B123="",F123&lt;&gt;"Payment"),"",Setup!$C$11&amp;TEXT(MONTH(Setup!$C$7),"00")&amp;"-"&amp;TEXT(COUNTIF($F$7:F123,"Payment"),"000"))</f>
        <v/>
      </c>
      <c r="D123" s="85"/>
      <c r="E123" s="85"/>
      <c r="F123" s="86"/>
      <c r="G123" s="87"/>
      <c r="H123" s="85"/>
      <c r="I123" s="42" t="n">
        <f aca="false">IF(F123="Receipt (cash in)",N(G123),0)</f>
        <v>0</v>
      </c>
      <c r="J123" s="42" t="n">
        <f aca="false">IF(F123="Payment",N(G123),0)</f>
        <v>0</v>
      </c>
      <c r="K123" s="43" t="str">
        <f aca="false">IF(B123="","",$I$6+SUM($I$7:I123)-SUM($J$7:J123))</f>
        <v/>
      </c>
      <c r="L123" s="86"/>
      <c r="M123" s="44" t="str">
        <f aca="false">IF(AND(F123="Payment",$H123=M$5),N($G123),"")</f>
        <v/>
      </c>
      <c r="N123" s="44" t="str">
        <f aca="false">IF(AND(F123="Payment",$H123=N$5),N($G123),"")</f>
        <v/>
      </c>
      <c r="O123" s="44" t="str">
        <f aca="false">IF(AND(F123="Payment",$H123=O$5),N($G123),"")</f>
        <v/>
      </c>
      <c r="P123" s="44" t="str">
        <f aca="false">IF(AND(F123="Payment",$H123=P$5),N($G123),"")</f>
        <v/>
      </c>
      <c r="Q123" s="44" t="str">
        <f aca="false">IF(AND(F123="Payment",$H123=Q$5),N($G123),"")</f>
        <v/>
      </c>
      <c r="R123" s="44" t="str">
        <f aca="false">IF(AND(F123="Payment",$H123=R$5),N($G123),"")</f>
        <v/>
      </c>
      <c r="S123" s="44" t="str">
        <f aca="false">IF(AND(F123="Payment",$H123=S$5),N($G123),"")</f>
        <v/>
      </c>
      <c r="T123" s="44" t="str">
        <f aca="false">IF(AND(F123="Payment",$H123=T$5),N($G123),"")</f>
        <v/>
      </c>
      <c r="U123" s="44" t="str">
        <f aca="false">IF(AND(F123="Payment",$H123=U$5),N($G123),"")</f>
        <v/>
      </c>
      <c r="V123" s="44" t="str">
        <f aca="false">IF(AND(F123="Payment",$H123=V$5),N($G123),"")</f>
        <v/>
      </c>
      <c r="W123" s="45" t="str">
        <f aca="false">IF(B123="","",IF(F123="","Pick type",IF(AND(F123="Payment",H123=""),"Pick head",IF(AND(F123="Payment",N(G123)&gt;Setup!$C$10),"Above limit",IF(N(K123)&lt;0,"Negative balance",IF(AND(F123="Payment",L123&lt;&gt;"Yes"),"No bill","OK"))))))</f>
        <v/>
      </c>
    </row>
    <row r="124" customFormat="false" ht="15" hidden="false" customHeight="false" outlineLevel="0" collapsed="false">
      <c r="A124" s="36" t="str">
        <f aca="false">IF(B124="","",ROW()-6)</f>
        <v/>
      </c>
      <c r="B124" s="84"/>
      <c r="C124" s="38" t="str">
        <f aca="false">IF(OR(B124="",F124&lt;&gt;"Payment"),"",Setup!$C$11&amp;TEXT(MONTH(Setup!$C$7),"00")&amp;"-"&amp;TEXT(COUNTIF($F$7:F124,"Payment"),"000"))</f>
        <v/>
      </c>
      <c r="D124" s="85"/>
      <c r="E124" s="85"/>
      <c r="F124" s="86"/>
      <c r="G124" s="87"/>
      <c r="H124" s="85"/>
      <c r="I124" s="42" t="n">
        <f aca="false">IF(F124="Receipt (cash in)",N(G124),0)</f>
        <v>0</v>
      </c>
      <c r="J124" s="42" t="n">
        <f aca="false">IF(F124="Payment",N(G124),0)</f>
        <v>0</v>
      </c>
      <c r="K124" s="43" t="str">
        <f aca="false">IF(B124="","",$I$6+SUM($I$7:I124)-SUM($J$7:J124))</f>
        <v/>
      </c>
      <c r="L124" s="86"/>
      <c r="M124" s="44" t="str">
        <f aca="false">IF(AND(F124="Payment",$H124=M$5),N($G124),"")</f>
        <v/>
      </c>
      <c r="N124" s="44" t="str">
        <f aca="false">IF(AND(F124="Payment",$H124=N$5),N($G124),"")</f>
        <v/>
      </c>
      <c r="O124" s="44" t="str">
        <f aca="false">IF(AND(F124="Payment",$H124=O$5),N($G124),"")</f>
        <v/>
      </c>
      <c r="P124" s="44" t="str">
        <f aca="false">IF(AND(F124="Payment",$H124=P$5),N($G124),"")</f>
        <v/>
      </c>
      <c r="Q124" s="44" t="str">
        <f aca="false">IF(AND(F124="Payment",$H124=Q$5),N($G124),"")</f>
        <v/>
      </c>
      <c r="R124" s="44" t="str">
        <f aca="false">IF(AND(F124="Payment",$H124=R$5),N($G124),"")</f>
        <v/>
      </c>
      <c r="S124" s="44" t="str">
        <f aca="false">IF(AND(F124="Payment",$H124=S$5),N($G124),"")</f>
        <v/>
      </c>
      <c r="T124" s="44" t="str">
        <f aca="false">IF(AND(F124="Payment",$H124=T$5),N($G124),"")</f>
        <v/>
      </c>
      <c r="U124" s="44" t="str">
        <f aca="false">IF(AND(F124="Payment",$H124=U$5),N($G124),"")</f>
        <v/>
      </c>
      <c r="V124" s="44" t="str">
        <f aca="false">IF(AND(F124="Payment",$H124=V$5),N($G124),"")</f>
        <v/>
      </c>
      <c r="W124" s="45" t="str">
        <f aca="false">IF(B124="","",IF(F124="","Pick type",IF(AND(F124="Payment",H124=""),"Pick head",IF(AND(F124="Payment",N(G124)&gt;Setup!$C$10),"Above limit",IF(N(K124)&lt;0,"Negative balance",IF(AND(F124="Payment",L124&lt;&gt;"Yes"),"No bill","OK"))))))</f>
        <v/>
      </c>
    </row>
    <row r="125" customFormat="false" ht="15" hidden="false" customHeight="false" outlineLevel="0" collapsed="false">
      <c r="A125" s="36" t="str">
        <f aca="false">IF(B125="","",ROW()-6)</f>
        <v/>
      </c>
      <c r="B125" s="84"/>
      <c r="C125" s="38" t="str">
        <f aca="false">IF(OR(B125="",F125&lt;&gt;"Payment"),"",Setup!$C$11&amp;TEXT(MONTH(Setup!$C$7),"00")&amp;"-"&amp;TEXT(COUNTIF($F$7:F125,"Payment"),"000"))</f>
        <v/>
      </c>
      <c r="D125" s="85"/>
      <c r="E125" s="85"/>
      <c r="F125" s="86"/>
      <c r="G125" s="87"/>
      <c r="H125" s="85"/>
      <c r="I125" s="42" t="n">
        <f aca="false">IF(F125="Receipt (cash in)",N(G125),0)</f>
        <v>0</v>
      </c>
      <c r="J125" s="42" t="n">
        <f aca="false">IF(F125="Payment",N(G125),0)</f>
        <v>0</v>
      </c>
      <c r="K125" s="43" t="str">
        <f aca="false">IF(B125="","",$I$6+SUM($I$7:I125)-SUM($J$7:J125))</f>
        <v/>
      </c>
      <c r="L125" s="86"/>
      <c r="M125" s="44" t="str">
        <f aca="false">IF(AND(F125="Payment",$H125=M$5),N($G125),"")</f>
        <v/>
      </c>
      <c r="N125" s="44" t="str">
        <f aca="false">IF(AND(F125="Payment",$H125=N$5),N($G125),"")</f>
        <v/>
      </c>
      <c r="O125" s="44" t="str">
        <f aca="false">IF(AND(F125="Payment",$H125=O$5),N($G125),"")</f>
        <v/>
      </c>
      <c r="P125" s="44" t="str">
        <f aca="false">IF(AND(F125="Payment",$H125=P$5),N($G125),"")</f>
        <v/>
      </c>
      <c r="Q125" s="44" t="str">
        <f aca="false">IF(AND(F125="Payment",$H125=Q$5),N($G125),"")</f>
        <v/>
      </c>
      <c r="R125" s="44" t="str">
        <f aca="false">IF(AND(F125="Payment",$H125=R$5),N($G125),"")</f>
        <v/>
      </c>
      <c r="S125" s="44" t="str">
        <f aca="false">IF(AND(F125="Payment",$H125=S$5),N($G125),"")</f>
        <v/>
      </c>
      <c r="T125" s="44" t="str">
        <f aca="false">IF(AND(F125="Payment",$H125=T$5),N($G125),"")</f>
        <v/>
      </c>
      <c r="U125" s="44" t="str">
        <f aca="false">IF(AND(F125="Payment",$H125=U$5),N($G125),"")</f>
        <v/>
      </c>
      <c r="V125" s="44" t="str">
        <f aca="false">IF(AND(F125="Payment",$H125=V$5),N($G125),"")</f>
        <v/>
      </c>
      <c r="W125" s="45" t="str">
        <f aca="false">IF(B125="","",IF(F125="","Pick type",IF(AND(F125="Payment",H125=""),"Pick head",IF(AND(F125="Payment",N(G125)&gt;Setup!$C$10),"Above limit",IF(N(K125)&lt;0,"Negative balance",IF(AND(F125="Payment",L125&lt;&gt;"Yes"),"No bill","OK"))))))</f>
        <v/>
      </c>
    </row>
    <row r="126" customFormat="false" ht="15" hidden="false" customHeight="false" outlineLevel="0" collapsed="false">
      <c r="A126" s="36" t="str">
        <f aca="false">IF(B126="","",ROW()-6)</f>
        <v/>
      </c>
      <c r="B126" s="84"/>
      <c r="C126" s="38" t="str">
        <f aca="false">IF(OR(B126="",F126&lt;&gt;"Payment"),"",Setup!$C$11&amp;TEXT(MONTH(Setup!$C$7),"00")&amp;"-"&amp;TEXT(COUNTIF($F$7:F126,"Payment"),"000"))</f>
        <v/>
      </c>
      <c r="D126" s="85"/>
      <c r="E126" s="85"/>
      <c r="F126" s="86"/>
      <c r="G126" s="87"/>
      <c r="H126" s="85"/>
      <c r="I126" s="42" t="n">
        <f aca="false">IF(F126="Receipt (cash in)",N(G126),0)</f>
        <v>0</v>
      </c>
      <c r="J126" s="42" t="n">
        <f aca="false">IF(F126="Payment",N(G126),0)</f>
        <v>0</v>
      </c>
      <c r="K126" s="43" t="str">
        <f aca="false">IF(B126="","",$I$6+SUM($I$7:I126)-SUM($J$7:J126))</f>
        <v/>
      </c>
      <c r="L126" s="86"/>
      <c r="M126" s="44" t="str">
        <f aca="false">IF(AND(F126="Payment",$H126=M$5),N($G126),"")</f>
        <v/>
      </c>
      <c r="N126" s="44" t="str">
        <f aca="false">IF(AND(F126="Payment",$H126=N$5),N($G126),"")</f>
        <v/>
      </c>
      <c r="O126" s="44" t="str">
        <f aca="false">IF(AND(F126="Payment",$H126=O$5),N($G126),"")</f>
        <v/>
      </c>
      <c r="P126" s="44" t="str">
        <f aca="false">IF(AND(F126="Payment",$H126=P$5),N($G126),"")</f>
        <v/>
      </c>
      <c r="Q126" s="44" t="str">
        <f aca="false">IF(AND(F126="Payment",$H126=Q$5),N($G126),"")</f>
        <v/>
      </c>
      <c r="R126" s="44" t="str">
        <f aca="false">IF(AND(F126="Payment",$H126=R$5),N($G126),"")</f>
        <v/>
      </c>
      <c r="S126" s="44" t="str">
        <f aca="false">IF(AND(F126="Payment",$H126=S$5),N($G126),"")</f>
        <v/>
      </c>
      <c r="T126" s="44" t="str">
        <f aca="false">IF(AND(F126="Payment",$H126=T$5),N($G126),"")</f>
        <v/>
      </c>
      <c r="U126" s="44" t="str">
        <f aca="false">IF(AND(F126="Payment",$H126=U$5),N($G126),"")</f>
        <v/>
      </c>
      <c r="V126" s="44" t="str">
        <f aca="false">IF(AND(F126="Payment",$H126=V$5),N($G126),"")</f>
        <v/>
      </c>
      <c r="W126" s="45" t="str">
        <f aca="false">IF(B126="","",IF(F126="","Pick type",IF(AND(F126="Payment",H126=""),"Pick head",IF(AND(F126="Payment",N(G126)&gt;Setup!$C$10),"Above limit",IF(N(K126)&lt;0,"Negative balance",IF(AND(F126="Payment",L126&lt;&gt;"Yes"),"No bill","OK"))))))</f>
        <v/>
      </c>
    </row>
    <row r="127" customFormat="false" ht="15" hidden="false" customHeight="false" outlineLevel="0" collapsed="false">
      <c r="H127" s="46" t="s">
        <v>106</v>
      </c>
      <c r="I127" s="47" t="n">
        <f aca="false">SUM(I7:I126)</f>
        <v>8150</v>
      </c>
      <c r="J127" s="47" t="n">
        <f aca="false">SUM(J7:J126)</f>
        <v>6549</v>
      </c>
      <c r="K127" s="47" t="n">
        <f aca="false">I6+I127-J127</f>
        <v>3451</v>
      </c>
      <c r="M127" s="47" t="n">
        <f aca="false">SUM(M7:M126)</f>
        <v>1240</v>
      </c>
      <c r="N127" s="47" t="n">
        <f aca="false">SUM(N7:N126)</f>
        <v>380</v>
      </c>
      <c r="O127" s="47" t="n">
        <f aca="false">SUM(O7:O126)</f>
        <v>450</v>
      </c>
      <c r="P127" s="47" t="n">
        <f aca="false">SUM(P7:P126)</f>
        <v>120</v>
      </c>
      <c r="Q127" s="47" t="n">
        <f aca="false">SUM(Q7:Q126)</f>
        <v>650</v>
      </c>
      <c r="R127" s="47" t="n">
        <f aca="false">SUM(R7:R126)</f>
        <v>450</v>
      </c>
      <c r="S127" s="47" t="n">
        <f aca="false">SUM(S7:S126)</f>
        <v>960</v>
      </c>
      <c r="T127" s="47" t="n">
        <f aca="false">SUM(T7:T126)</f>
        <v>499</v>
      </c>
      <c r="U127" s="47" t="n">
        <f aca="false">SUM(U7:U126)</f>
        <v>1800</v>
      </c>
      <c r="V127" s="47" t="n">
        <f aca="false">SUM(V7:V126)</f>
        <v>0</v>
      </c>
    </row>
  </sheetData>
  <sheetProtection sheet="1" objects="1" scenarios="1" formatColumns="0" formatRows="0" algorithmName="SHA-512" hashValue="6t9BZQm38o8hBhRPmczm8NoxW0oEXMDnQSV7I9+kssltGzSOHJvri8VHiPUYSht+16BmpgGTTXg4E2Y1HVAauA==" saltValue="SPJPonaL+w2xbgNDXJggXw==" spinCount="100000"/>
  <mergeCells count="2">
    <mergeCell ref="A2:U2"/>
    <mergeCell ref="A3:K3"/>
  </mergeCells>
  <conditionalFormatting sqref="W7:W126">
    <cfRule type="expression" priority="2" aboveAverage="0" equalAverage="0" bottom="0" percent="0" rank="0" text="" dxfId="0">
      <formula>AND(W7&lt;&gt;"",W7&lt;&gt;"OK")</formula>
    </cfRule>
    <cfRule type="expression" priority="3" aboveAverage="0" equalAverage="0" bottom="0" percent="0" rank="0" text="" dxfId="1">
      <formula>W7="OK"</formula>
    </cfRule>
  </conditionalFormatting>
  <conditionalFormatting sqref="A7:W126">
    <cfRule type="expression" priority="4" aboveAverage="0" equalAverage="0" bottom="0" percent="0" rank="0" text="" dxfId="2">
      <formula>$F7="Receipt (cash in)"</formula>
    </cfRule>
  </conditionalFormatting>
  <dataValidations count="3">
    <dataValidation allowBlank="true" errorStyle="stop" operator="between" showDropDown="false" showErrorMessage="true" showInputMessage="false" sqref="F7:F126" type="list">
      <formula1>Lists!$B$2:$B$3</formula1>
      <formula2>0</formula2>
    </dataValidation>
    <dataValidation allowBlank="true" errorStyle="stop" operator="between" showDropDown="false" showErrorMessage="true" showInputMessage="false" sqref="H7:H126" type="list">
      <formula1>Setup!$B$14:$B$23</formula1>
      <formula2>0</formula2>
    </dataValidation>
    <dataValidation allowBlank="true" errorStyle="stop" operator="between" showDropDown="false" showErrorMessage="true" showInputMessage="false" sqref="L7:L126" type="list">
      <formula1>Lists!$A$2:$A$3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0"/>
    <col collapsed="false" customWidth="true" hidden="false" outlineLevel="0" max="3" min="3" style="0" width="18"/>
    <col collapsed="false" customWidth="true" hidden="false" outlineLevel="0" max="4" min="4" style="0" width="20"/>
  </cols>
  <sheetData>
    <row r="1" customFormat="false" ht="15" hidden="false" customHeight="false" outlineLevel="0" collapsed="false">
      <c r="A1" s="13" t="s">
        <v>16</v>
      </c>
    </row>
    <row r="2" customFormat="false" ht="27.75" hidden="false" customHeight="true" outlineLevel="0" collapsed="false">
      <c r="A2" s="48" t="s">
        <v>107</v>
      </c>
      <c r="B2" s="48"/>
      <c r="C2" s="48"/>
      <c r="D2" s="48"/>
    </row>
    <row r="3" customFormat="false" ht="15" hidden="false" customHeight="false" outlineLevel="0" collapsed="false">
      <c r="A3" s="30" t="s">
        <v>108</v>
      </c>
      <c r="B3" s="30"/>
      <c r="C3" s="30"/>
      <c r="D3" s="30"/>
    </row>
    <row r="5" customFormat="false" ht="30" hidden="false" customHeight="true" outlineLevel="0" collapsed="false">
      <c r="A5" s="31" t="s">
        <v>109</v>
      </c>
      <c r="B5" s="31" t="s">
        <v>110</v>
      </c>
      <c r="C5" s="31" t="s">
        <v>72</v>
      </c>
      <c r="D5" s="31"/>
    </row>
    <row r="6" customFormat="false" ht="15" hidden="false" customHeight="false" outlineLevel="0" collapsed="false">
      <c r="A6" s="49" t="n">
        <v>500</v>
      </c>
      <c r="B6" s="88" t="n">
        <v>3</v>
      </c>
      <c r="C6" s="51" t="n">
        <f aca="false">A6*N(B6)</f>
        <v>1500</v>
      </c>
    </row>
    <row r="7" customFormat="false" ht="15" hidden="false" customHeight="false" outlineLevel="0" collapsed="false">
      <c r="A7" s="49" t="n">
        <v>200</v>
      </c>
      <c r="B7" s="88" t="n">
        <v>4</v>
      </c>
      <c r="C7" s="51" t="n">
        <f aca="false">A7*N(B7)</f>
        <v>800</v>
      </c>
    </row>
    <row r="8" customFormat="false" ht="15" hidden="false" customHeight="false" outlineLevel="0" collapsed="false">
      <c r="A8" s="49" t="n">
        <v>100</v>
      </c>
      <c r="B8" s="88" t="n">
        <v>6</v>
      </c>
      <c r="C8" s="51" t="n">
        <f aca="false">A8*N(B8)</f>
        <v>600</v>
      </c>
    </row>
    <row r="9" customFormat="false" ht="15" hidden="false" customHeight="false" outlineLevel="0" collapsed="false">
      <c r="A9" s="49" t="n">
        <v>50</v>
      </c>
      <c r="B9" s="88" t="n">
        <v>6</v>
      </c>
      <c r="C9" s="51" t="n">
        <f aca="false">A9*N(B9)</f>
        <v>300</v>
      </c>
    </row>
    <row r="10" customFormat="false" ht="15" hidden="false" customHeight="false" outlineLevel="0" collapsed="false">
      <c r="A10" s="49" t="n">
        <v>20</v>
      </c>
      <c r="B10" s="88" t="n">
        <v>8</v>
      </c>
      <c r="C10" s="51" t="n">
        <f aca="false">A10*N(B10)</f>
        <v>160</v>
      </c>
    </row>
    <row r="11" customFormat="false" ht="15" hidden="false" customHeight="false" outlineLevel="0" collapsed="false">
      <c r="A11" s="49" t="n">
        <v>10</v>
      </c>
      <c r="B11" s="88" t="n">
        <v>7</v>
      </c>
      <c r="C11" s="51" t="n">
        <f aca="false">A11*N(B11)</f>
        <v>70</v>
      </c>
    </row>
    <row r="12" customFormat="false" ht="15" hidden="false" customHeight="false" outlineLevel="0" collapsed="false">
      <c r="A12" s="49" t="n">
        <v>5</v>
      </c>
      <c r="B12" s="88" t="n">
        <v>2</v>
      </c>
      <c r="C12" s="51" t="n">
        <f aca="false">A12*N(B12)</f>
        <v>10</v>
      </c>
    </row>
    <row r="13" customFormat="false" ht="15" hidden="false" customHeight="false" outlineLevel="0" collapsed="false">
      <c r="A13" s="49" t="n">
        <v>2</v>
      </c>
      <c r="B13" s="88" t="n">
        <v>3</v>
      </c>
      <c r="C13" s="51" t="n">
        <f aca="false">A13*N(B13)</f>
        <v>6</v>
      </c>
    </row>
    <row r="14" customFormat="false" ht="15" hidden="false" customHeight="false" outlineLevel="0" collapsed="false">
      <c r="A14" s="49" t="n">
        <v>1</v>
      </c>
      <c r="B14" s="88" t="n">
        <v>5</v>
      </c>
      <c r="C14" s="51" t="n">
        <f aca="false">A14*N(B14)</f>
        <v>5</v>
      </c>
    </row>
    <row r="15" customFormat="false" ht="15" hidden="false" customHeight="false" outlineLevel="0" collapsed="false">
      <c r="A15" s="46" t="s">
        <v>111</v>
      </c>
      <c r="C15" s="52" t="n">
        <f aca="false">SUM(C6:C14)</f>
        <v>3451</v>
      </c>
    </row>
    <row r="16" customFormat="false" ht="15" hidden="false" customHeight="false" outlineLevel="0" collapsed="false">
      <c r="A16" s="53" t="s">
        <v>112</v>
      </c>
      <c r="C16" s="54" t="n">
        <f aca="false">'Petty Cash Book'!K127</f>
        <v>3451</v>
      </c>
    </row>
    <row r="17" customFormat="false" ht="15" hidden="false" customHeight="false" outlineLevel="0" collapsed="false">
      <c r="A17" s="53" t="s">
        <v>113</v>
      </c>
      <c r="C17" s="55" t="n">
        <f aca="false">C15-C16</f>
        <v>0</v>
      </c>
    </row>
    <row r="18" customFormat="false" ht="15" hidden="false" customHeight="false" outlineLevel="0" collapsed="false">
      <c r="A18" s="56" t="str">
        <f aca="false">IF(ROUND(C17,2)=0,"✔ Cash tallies with the book.",IF(C17&gt;0,"⚠ Excess cash – check for unrecorded receipts.","⚠ Shortage – check for unrecorded payments or missing vouchers."))</f>
        <v>✔ Cash tallies with the book.</v>
      </c>
      <c r="B18" s="56"/>
      <c r="C18" s="56"/>
      <c r="D18" s="56"/>
    </row>
    <row r="20" customFormat="false" ht="15" hidden="false" customHeight="false" outlineLevel="0" collapsed="false">
      <c r="A20" s="57" t="s">
        <v>114</v>
      </c>
      <c r="C20" s="57" t="s">
        <v>115</v>
      </c>
    </row>
  </sheetData>
  <sheetProtection sheet="1" objects="1" scenarios="1" formatColumns="0" formatRows="0" algorithmName="SHA-512" hashValue="ZVn83N2+EicmDOE47fgh7xTcoe7whyamclLFzEfJd8e27ZTh2HTtZkdOU0s/Vddr8iMSiZuOvp2aLyxNwnmLGQ==" saltValue="EFt3EcEQ5u2Xl8bmDkh1Hg==" spinCount="100000"/>
  <mergeCells count="3">
    <mergeCell ref="A2:D2"/>
    <mergeCell ref="A3:D3"/>
    <mergeCell ref="A18:D18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B1:F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6" min="4" style="0" width="18"/>
    <col collapsed="false" customWidth="true" hidden="false" outlineLevel="0" max="7" min="7" style="0" width="1.51"/>
  </cols>
  <sheetData>
    <row r="1" customFormat="false" ht="15" hidden="false" customHeight="false" outlineLevel="0" collapsed="false">
      <c r="B1" s="58" t="s">
        <v>16</v>
      </c>
    </row>
    <row r="2" customFormat="false" ht="17.9" hidden="false" customHeight="false" outlineLevel="0" collapsed="false">
      <c r="B2" s="59" t="str">
        <f aca="false">Setup!C4</f>
        <v>Xplore Excel Industries – Hoshiarpur Office</v>
      </c>
      <c r="C2" s="59"/>
      <c r="D2" s="59"/>
      <c r="E2" s="59"/>
      <c r="F2" s="59"/>
    </row>
    <row r="3" customFormat="false" ht="27.75" hidden="false" customHeight="true" outlineLevel="0" collapsed="false">
      <c r="B3" s="60" t="s">
        <v>116</v>
      </c>
      <c r="C3" s="60"/>
      <c r="D3" s="60"/>
      <c r="E3" s="60"/>
      <c r="F3" s="60"/>
    </row>
    <row r="4" customFormat="false" ht="15" hidden="false" customHeight="false" outlineLevel="0" collapsed="false">
      <c r="B4" s="61" t="str">
        <f aca="false">"Month: "&amp;TEXT(Setup!C7,"mmmm yyyy")&amp;"   |   Custodian: "&amp;Setup!C5</f>
        <v>Month: October 2026   |   Custodian: Simran Kaur</v>
      </c>
      <c r="C4" s="61"/>
      <c r="D4" s="61"/>
      <c r="E4" s="61"/>
      <c r="F4" s="61"/>
    </row>
    <row r="6" customFormat="false" ht="15" hidden="false" customHeight="false" outlineLevel="0" collapsed="false">
      <c r="B6" s="62" t="s">
        <v>117</v>
      </c>
      <c r="C6" s="62" t="s">
        <v>73</v>
      </c>
      <c r="D6" s="62" t="s">
        <v>72</v>
      </c>
      <c r="E6" s="62" t="s">
        <v>118</v>
      </c>
      <c r="F6" s="62" t="s">
        <v>119</v>
      </c>
    </row>
    <row r="7" customFormat="false" ht="15" hidden="false" customHeight="false" outlineLevel="0" collapsed="false">
      <c r="B7" s="63" t="n">
        <v>1</v>
      </c>
      <c r="C7" s="64" t="str">
        <f aca="false">Setup!B14</f>
        <v>Office Stationery</v>
      </c>
      <c r="D7" s="65" t="n">
        <f aca="false">'Petty Cash Book'!M127</f>
        <v>1240</v>
      </c>
      <c r="E7" s="66" t="n">
        <f aca="false">IFERROR(D7/$D$17,0)</f>
        <v>0.189341884257139</v>
      </c>
      <c r="F7" s="63" t="n">
        <f aca="false">COUNTIFS('Petty Cash Book'!$H$7:$H$126,C7,'Petty Cash Book'!$F$7:$F$126,"Payment")</f>
        <v>1</v>
      </c>
    </row>
    <row r="8" customFormat="false" ht="15" hidden="false" customHeight="false" outlineLevel="0" collapsed="false">
      <c r="B8" s="63" t="n">
        <v>2</v>
      </c>
      <c r="C8" s="64" t="str">
        <f aca="false">Setup!B15</f>
        <v>Printing &amp; Xerox</v>
      </c>
      <c r="D8" s="65" t="n">
        <f aca="false">'Petty Cash Book'!N127</f>
        <v>380</v>
      </c>
      <c r="E8" s="66" t="n">
        <f aca="false">IFERROR(D8/$D$17,0)</f>
        <v>0.058024125820736</v>
      </c>
      <c r="F8" s="63" t="n">
        <f aca="false">COUNTIFS('Petty Cash Book'!$H$7:$H$126,C8,'Petty Cash Book'!$F$7:$F$126,"Payment")</f>
        <v>1</v>
      </c>
    </row>
    <row r="9" customFormat="false" ht="15" hidden="false" customHeight="false" outlineLevel="0" collapsed="false">
      <c r="B9" s="63" t="n">
        <v>3</v>
      </c>
      <c r="C9" s="64" t="str">
        <f aca="false">Setup!B16</f>
        <v>Postage &amp; Courier</v>
      </c>
      <c r="D9" s="65" t="n">
        <f aca="false">'Petty Cash Book'!O127</f>
        <v>450</v>
      </c>
      <c r="E9" s="66" t="n">
        <f aca="false">IFERROR(D9/$D$17,0)</f>
        <v>0.0687127805771874</v>
      </c>
      <c r="F9" s="63" t="n">
        <f aca="false">COUNTIFS('Petty Cash Book'!$H$7:$H$126,C9,'Petty Cash Book'!$F$7:$F$126,"Payment")</f>
        <v>2</v>
      </c>
    </row>
    <row r="10" customFormat="false" ht="15" hidden="false" customHeight="false" outlineLevel="0" collapsed="false">
      <c r="B10" s="63" t="n">
        <v>4</v>
      </c>
      <c r="C10" s="64" t="str">
        <f aca="false">Setup!B17</f>
        <v>Travel &amp; Conveyance</v>
      </c>
      <c r="D10" s="65" t="n">
        <f aca="false">'Petty Cash Book'!P127</f>
        <v>120</v>
      </c>
      <c r="E10" s="66" t="n">
        <f aca="false">IFERROR(D10/$D$17,0)</f>
        <v>0.0183234081539166</v>
      </c>
      <c r="F10" s="63" t="n">
        <f aca="false">COUNTIFS('Petty Cash Book'!$H$7:$H$126,C10,'Petty Cash Book'!$F$7:$F$126,"Payment")</f>
        <v>1</v>
      </c>
    </row>
    <row r="11" customFormat="false" ht="15" hidden="false" customHeight="false" outlineLevel="0" collapsed="false">
      <c r="B11" s="63" t="n">
        <v>5</v>
      </c>
      <c r="C11" s="64" t="str">
        <f aca="false">Setup!B18</f>
        <v>Tea &amp; Refreshments</v>
      </c>
      <c r="D11" s="65" t="n">
        <f aca="false">'Petty Cash Book'!Q127</f>
        <v>650</v>
      </c>
      <c r="E11" s="66" t="n">
        <f aca="false">IFERROR(D11/$D$17,0)</f>
        <v>0.0992517941670484</v>
      </c>
      <c r="F11" s="63" t="n">
        <f aca="false">COUNTIFS('Petty Cash Book'!$H$7:$H$126,C11,'Petty Cash Book'!$F$7:$F$126,"Payment")</f>
        <v>1</v>
      </c>
    </row>
    <row r="12" customFormat="false" ht="15" hidden="false" customHeight="false" outlineLevel="0" collapsed="false">
      <c r="B12" s="63" t="n">
        <v>6</v>
      </c>
      <c r="C12" s="64" t="str">
        <f aca="false">Setup!B19</f>
        <v>Repairs &amp; Maintenance</v>
      </c>
      <c r="D12" s="65" t="n">
        <f aca="false">'Petty Cash Book'!R127</f>
        <v>450</v>
      </c>
      <c r="E12" s="66" t="n">
        <f aca="false">IFERROR(D12/$D$17,0)</f>
        <v>0.0687127805771874</v>
      </c>
      <c r="F12" s="63" t="n">
        <f aca="false">COUNTIFS('Petty Cash Book'!$H$7:$H$126,C12,'Petty Cash Book'!$F$7:$F$126,"Payment")</f>
        <v>1</v>
      </c>
    </row>
    <row r="13" customFormat="false" ht="15" hidden="false" customHeight="false" outlineLevel="0" collapsed="false">
      <c r="B13" s="63" t="n">
        <v>7</v>
      </c>
      <c r="C13" s="64" t="str">
        <f aca="false">Setup!B20</f>
        <v>Cleaning &amp; Housekeeping</v>
      </c>
      <c r="D13" s="65" t="n">
        <f aca="false">'Petty Cash Book'!S127</f>
        <v>960</v>
      </c>
      <c r="E13" s="66" t="n">
        <f aca="false">IFERROR(D13/$D$17,0)</f>
        <v>0.146587265231333</v>
      </c>
      <c r="F13" s="63" t="n">
        <f aca="false">COUNTIFS('Petty Cash Book'!$H$7:$H$126,C13,'Petty Cash Book'!$F$7:$F$126,"Payment")</f>
        <v>1</v>
      </c>
    </row>
    <row r="14" customFormat="false" ht="15" hidden="false" customHeight="false" outlineLevel="0" collapsed="false">
      <c r="B14" s="63" t="n">
        <v>8</v>
      </c>
      <c r="C14" s="64" t="str">
        <f aca="false">Setup!B21</f>
        <v>Telephone &amp; Internet</v>
      </c>
      <c r="D14" s="65" t="n">
        <f aca="false">'Petty Cash Book'!T127</f>
        <v>499</v>
      </c>
      <c r="E14" s="66" t="n">
        <f aca="false">IFERROR(D14/$D$17,0)</f>
        <v>0.0761948389067033</v>
      </c>
      <c r="F14" s="63" t="n">
        <f aca="false">COUNTIFS('Petty Cash Book'!$H$7:$H$126,C14,'Petty Cash Book'!$F$7:$F$126,"Payment")</f>
        <v>1</v>
      </c>
    </row>
    <row r="15" customFormat="false" ht="15" hidden="false" customHeight="false" outlineLevel="0" collapsed="false">
      <c r="B15" s="63" t="n">
        <v>9</v>
      </c>
      <c r="C15" s="64" t="str">
        <f aca="false">Setup!B22</f>
        <v>Staff Welfare</v>
      </c>
      <c r="D15" s="65" t="n">
        <f aca="false">'Petty Cash Book'!U127</f>
        <v>1800</v>
      </c>
      <c r="E15" s="66" t="n">
        <f aca="false">IFERROR(D15/$D$17,0)</f>
        <v>0.274851122308749</v>
      </c>
      <c r="F15" s="63" t="n">
        <f aca="false">COUNTIFS('Petty Cash Book'!$H$7:$H$126,C15,'Petty Cash Book'!$F$7:$F$126,"Payment")</f>
        <v>1</v>
      </c>
    </row>
    <row r="16" customFormat="false" ht="15" hidden="false" customHeight="false" outlineLevel="0" collapsed="false">
      <c r="B16" s="63" t="n">
        <v>10</v>
      </c>
      <c r="C16" s="64" t="str">
        <f aca="false">Setup!B23</f>
        <v>Miscellaneous</v>
      </c>
      <c r="D16" s="65" t="n">
        <f aca="false">'Petty Cash Book'!V127</f>
        <v>0</v>
      </c>
      <c r="E16" s="66" t="n">
        <f aca="false">IFERROR(D16/$D$17,0)</f>
        <v>0</v>
      </c>
      <c r="F16" s="63" t="n">
        <f aca="false">COUNTIFS('Petty Cash Book'!$H$7:$H$126,C16,'Petty Cash Book'!$F$7:$F$126,"Payment")</f>
        <v>0</v>
      </c>
    </row>
    <row r="17" customFormat="false" ht="15" hidden="false" customHeight="false" outlineLevel="0" collapsed="false">
      <c r="B17" s="67"/>
      <c r="C17" s="68" t="s">
        <v>120</v>
      </c>
      <c r="D17" s="69" t="n">
        <f aca="false">SUM(D7:D16)</f>
        <v>6549</v>
      </c>
      <c r="E17" s="70" t="n">
        <f aca="false">SUM(E7:E16)</f>
        <v>1</v>
      </c>
      <c r="F17" s="71" t="n">
        <f aca="false">SUM(F7:F16)</f>
        <v>10</v>
      </c>
    </row>
    <row r="19" customFormat="false" ht="15" hidden="false" customHeight="true" outlineLevel="0" collapsed="false">
      <c r="B19" s="72" t="s">
        <v>121</v>
      </c>
      <c r="C19" s="72"/>
      <c r="D19" s="72"/>
      <c r="E19" s="73" t="n">
        <f aca="false">'Petty Cash Book'!I6</f>
        <v>1850</v>
      </c>
      <c r="F19" s="73"/>
    </row>
    <row r="20" customFormat="false" ht="15" hidden="false" customHeight="true" outlineLevel="0" collapsed="false">
      <c r="B20" s="72" t="s">
        <v>122</v>
      </c>
      <c r="C20" s="72"/>
      <c r="D20" s="72"/>
      <c r="E20" s="73" t="n">
        <f aca="false">'Petty Cash Book'!I127</f>
        <v>8150</v>
      </c>
      <c r="F20" s="73"/>
    </row>
    <row r="21" customFormat="false" ht="15" hidden="false" customHeight="true" outlineLevel="0" collapsed="false">
      <c r="B21" s="72" t="s">
        <v>123</v>
      </c>
      <c r="C21" s="72"/>
      <c r="D21" s="72"/>
      <c r="E21" s="73" t="n">
        <f aca="false">-'Petty Cash Book'!J127</f>
        <v>-6549</v>
      </c>
      <c r="F21" s="73"/>
    </row>
    <row r="22" customFormat="false" ht="15" hidden="false" customHeight="true" outlineLevel="0" collapsed="false">
      <c r="B22" s="72" t="s">
        <v>8</v>
      </c>
      <c r="C22" s="72"/>
      <c r="D22" s="72"/>
      <c r="E22" s="73" t="n">
        <f aca="false">'Petty Cash Book'!K127</f>
        <v>3451</v>
      </c>
      <c r="F22" s="73"/>
    </row>
    <row r="23" customFormat="false" ht="15" hidden="false" customHeight="true" outlineLevel="0" collapsed="false">
      <c r="B23" s="72" t="s">
        <v>124</v>
      </c>
      <c r="C23" s="72"/>
      <c r="D23" s="72"/>
      <c r="E23" s="73" t="n">
        <f aca="false">'Cash Count'!C15</f>
        <v>3451</v>
      </c>
      <c r="F23" s="73"/>
    </row>
    <row r="24" customFormat="false" ht="15" hidden="false" customHeight="true" outlineLevel="0" collapsed="false">
      <c r="B24" s="72" t="s">
        <v>113</v>
      </c>
      <c r="C24" s="72"/>
      <c r="D24" s="72"/>
      <c r="E24" s="73" t="n">
        <f aca="false">'Cash Count'!C17</f>
        <v>0</v>
      </c>
      <c r="F24" s="73"/>
    </row>
    <row r="25" customFormat="false" ht="15" hidden="false" customHeight="true" outlineLevel="0" collapsed="false">
      <c r="B25" s="72" t="s">
        <v>4</v>
      </c>
      <c r="C25" s="72"/>
      <c r="D25" s="72"/>
      <c r="E25" s="73" t="n">
        <f aca="false">Setup!C8</f>
        <v>10000</v>
      </c>
      <c r="F25" s="73"/>
    </row>
    <row r="26" customFormat="false" ht="15" hidden="false" customHeight="true" outlineLevel="0" collapsed="false">
      <c r="B26" s="68" t="s">
        <v>125</v>
      </c>
      <c r="C26" s="68"/>
      <c r="D26" s="68"/>
      <c r="E26" s="74" t="n">
        <f aca="false">MAX(0,Setup!C8-'Petty Cash Book'!K127)</f>
        <v>6549</v>
      </c>
      <c r="F26" s="74"/>
    </row>
    <row r="27" customFormat="false" ht="15" hidden="false" customHeight="false" outlineLevel="0" collapsed="false">
      <c r="B27" s="75" t="str">
        <f aca="false">IF(INT(ABS(E26))&lt;=0,"Rupees Zero Only","Rupees "&amp;TRIM(IF(INT(INT(ABS(E26))/10000000)&gt;0,VLOOKUP(INT(INT(ABS(E26))/10000000),Lists!$J$2:$K$101,2,FALSE())&amp;" Crore ","")&amp;IF(INT(MOD(INT(ABS(E26)),10000000)/100000)&gt;0,VLOOKUP(INT(MOD(INT(ABS(E26)),10000000)/100000),Lists!$J$2:$K$101,2,FALSE())&amp;" Lakh ","")&amp;IF(INT(MOD(INT(ABS(E26)),100000)/1000)&gt;0,VLOOKUP(INT(MOD(INT(ABS(E26)),100000)/1000),Lists!$J$2:$K$101,2,FALSE())&amp;" Thousand ","")&amp;IF(INT(MOD(INT(ABS(E26)),1000)/100)&gt;0,VLOOKUP(INT(MOD(INT(ABS(E26)),1000)/100),Lists!$J$2:$K$101,2,FALSE())&amp;" Hundred ","")&amp;IF(MOD(INT(ABS(E26)),100)&gt;0,IF(INT(ABS(E26))&gt;99,"and ","")&amp;VLOOKUP(MOD(INT(ABS(E26)),100),Lists!$J$2:$K$101,2,FALSE()),""))&amp;" Only")</f>
        <v>Rupees Six Thousand Five Hundred and Forty-Nine Only</v>
      </c>
      <c r="C27" s="75"/>
      <c r="D27" s="75"/>
      <c r="E27" s="75"/>
      <c r="F27" s="75"/>
    </row>
    <row r="28" customFormat="false" ht="15" hidden="false" customHeight="true" outlineLevel="0" collapsed="false">
      <c r="B28" s="76" t="s">
        <v>126</v>
      </c>
      <c r="C28" s="76"/>
      <c r="D28" s="76"/>
      <c r="E28" s="76"/>
      <c r="F28" s="76"/>
    </row>
    <row r="32" customFormat="false" ht="15" hidden="false" customHeight="false" outlineLevel="0" collapsed="false">
      <c r="B32" s="77"/>
      <c r="C32" s="77"/>
      <c r="D32" s="77"/>
      <c r="E32" s="77"/>
      <c r="F32" s="77"/>
    </row>
    <row r="33" customFormat="false" ht="15" hidden="false" customHeight="true" outlineLevel="0" collapsed="false">
      <c r="B33" s="78" t="s">
        <v>127</v>
      </c>
      <c r="C33" s="78"/>
      <c r="D33" s="79" t="s">
        <v>42</v>
      </c>
      <c r="E33" s="78" t="s">
        <v>128</v>
      </c>
      <c r="F33" s="78"/>
    </row>
    <row r="35" customFormat="false" ht="15" hidden="false" customHeight="true" outlineLevel="0" collapsed="false">
      <c r="B35" s="80" t="s">
        <v>129</v>
      </c>
      <c r="C35" s="80"/>
      <c r="D35" s="80"/>
      <c r="E35" s="80"/>
      <c r="F35" s="80"/>
    </row>
  </sheetData>
  <sheetProtection sheet="1" objects="1" scenarios="1" formatColumns="0" formatRows="0" algorithmName="SHA-512" hashValue="Zgy4I2ZGP8gDSYei+r0qXSY7Suz1TNt0JGaP5LpLxcP2qDRL0orKJPcXoDftAb71STfad5qjZPCisooJ/uuSug==" saltValue="k0iKVsuheyL7gtIb6ENUDg==" spinCount="100000"/>
  <mergeCells count="24">
    <mergeCell ref="B2:F2"/>
    <mergeCell ref="B3:F3"/>
    <mergeCell ref="B4:F4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F27"/>
    <mergeCell ref="B28:F28"/>
    <mergeCell ref="B33:C33"/>
    <mergeCell ref="E33:F33"/>
    <mergeCell ref="B35:F35"/>
  </mergeCells>
  <hyperlinks>
    <hyperlink ref="B1" r:id="rId1" location="'Dashboard'!A1" display="◄ BACK TO DASHBOARD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2:K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2" customFormat="false" ht="15" hidden="false" customHeight="false" outlineLevel="0" collapsed="false">
      <c r="A2" s="0" t="s">
        <v>83</v>
      </c>
      <c r="B2" s="0" t="s">
        <v>82</v>
      </c>
      <c r="J2" s="0" t="n">
        <v>0</v>
      </c>
      <c r="K2" s="0" t="s">
        <v>130</v>
      </c>
    </row>
    <row r="3" customFormat="false" ht="15" hidden="false" customHeight="false" outlineLevel="0" collapsed="false">
      <c r="A3" s="0" t="s">
        <v>91</v>
      </c>
      <c r="B3" s="0" t="s">
        <v>88</v>
      </c>
      <c r="J3" s="0" t="n">
        <v>1</v>
      </c>
      <c r="K3" s="0" t="s">
        <v>131</v>
      </c>
    </row>
    <row r="4" customFormat="false" ht="15" hidden="false" customHeight="false" outlineLevel="0" collapsed="false">
      <c r="J4" s="0" t="n">
        <v>2</v>
      </c>
      <c r="K4" s="0" t="s">
        <v>132</v>
      </c>
    </row>
    <row r="5" customFormat="false" ht="15" hidden="false" customHeight="false" outlineLevel="0" collapsed="false">
      <c r="J5" s="0" t="n">
        <v>3</v>
      </c>
      <c r="K5" s="0" t="s">
        <v>133</v>
      </c>
    </row>
    <row r="6" customFormat="false" ht="15" hidden="false" customHeight="false" outlineLevel="0" collapsed="false">
      <c r="J6" s="0" t="n">
        <v>4</v>
      </c>
      <c r="K6" s="0" t="s">
        <v>134</v>
      </c>
    </row>
    <row r="7" customFormat="false" ht="15" hidden="false" customHeight="false" outlineLevel="0" collapsed="false">
      <c r="J7" s="0" t="n">
        <v>5</v>
      </c>
      <c r="K7" s="0" t="s">
        <v>135</v>
      </c>
    </row>
    <row r="8" customFormat="false" ht="15" hidden="false" customHeight="false" outlineLevel="0" collapsed="false">
      <c r="J8" s="0" t="n">
        <v>6</v>
      </c>
      <c r="K8" s="0" t="s">
        <v>136</v>
      </c>
    </row>
    <row r="9" customFormat="false" ht="15" hidden="false" customHeight="false" outlineLevel="0" collapsed="false">
      <c r="J9" s="0" t="n">
        <v>7</v>
      </c>
      <c r="K9" s="0" t="s">
        <v>137</v>
      </c>
    </row>
    <row r="10" customFormat="false" ht="15" hidden="false" customHeight="false" outlineLevel="0" collapsed="false">
      <c r="J10" s="0" t="n">
        <v>8</v>
      </c>
      <c r="K10" s="0" t="s">
        <v>138</v>
      </c>
    </row>
    <row r="11" customFormat="false" ht="15" hidden="false" customHeight="false" outlineLevel="0" collapsed="false">
      <c r="J11" s="0" t="n">
        <v>9</v>
      </c>
      <c r="K11" s="0" t="s">
        <v>139</v>
      </c>
    </row>
    <row r="12" customFormat="false" ht="15" hidden="false" customHeight="false" outlineLevel="0" collapsed="false">
      <c r="J12" s="0" t="n">
        <v>10</v>
      </c>
      <c r="K12" s="0" t="s">
        <v>140</v>
      </c>
    </row>
    <row r="13" customFormat="false" ht="15" hidden="false" customHeight="false" outlineLevel="0" collapsed="false">
      <c r="J13" s="0" t="n">
        <v>11</v>
      </c>
      <c r="K13" s="0" t="s">
        <v>141</v>
      </c>
    </row>
    <row r="14" customFormat="false" ht="15" hidden="false" customHeight="false" outlineLevel="0" collapsed="false">
      <c r="J14" s="0" t="n">
        <v>12</v>
      </c>
      <c r="K14" s="0" t="s">
        <v>142</v>
      </c>
    </row>
    <row r="15" customFormat="false" ht="15" hidden="false" customHeight="false" outlineLevel="0" collapsed="false">
      <c r="J15" s="0" t="n">
        <v>13</v>
      </c>
      <c r="K15" s="0" t="s">
        <v>143</v>
      </c>
    </row>
    <row r="16" customFormat="false" ht="15" hidden="false" customHeight="false" outlineLevel="0" collapsed="false">
      <c r="J16" s="0" t="n">
        <v>14</v>
      </c>
      <c r="K16" s="0" t="s">
        <v>144</v>
      </c>
    </row>
    <row r="17" customFormat="false" ht="15" hidden="false" customHeight="false" outlineLevel="0" collapsed="false">
      <c r="J17" s="0" t="n">
        <v>15</v>
      </c>
      <c r="K17" s="0" t="s">
        <v>145</v>
      </c>
    </row>
    <row r="18" customFormat="false" ht="15" hidden="false" customHeight="false" outlineLevel="0" collapsed="false">
      <c r="J18" s="0" t="n">
        <v>16</v>
      </c>
      <c r="K18" s="0" t="s">
        <v>146</v>
      </c>
    </row>
    <row r="19" customFormat="false" ht="15" hidden="false" customHeight="false" outlineLevel="0" collapsed="false">
      <c r="J19" s="0" t="n">
        <v>17</v>
      </c>
      <c r="K19" s="0" t="s">
        <v>147</v>
      </c>
    </row>
    <row r="20" customFormat="false" ht="15" hidden="false" customHeight="false" outlineLevel="0" collapsed="false">
      <c r="J20" s="0" t="n">
        <v>18</v>
      </c>
      <c r="K20" s="0" t="s">
        <v>148</v>
      </c>
    </row>
    <row r="21" customFormat="false" ht="15" hidden="false" customHeight="false" outlineLevel="0" collapsed="false">
      <c r="J21" s="0" t="n">
        <v>19</v>
      </c>
      <c r="K21" s="0" t="s">
        <v>149</v>
      </c>
    </row>
    <row r="22" customFormat="false" ht="15" hidden="false" customHeight="false" outlineLevel="0" collapsed="false">
      <c r="J22" s="0" t="n">
        <v>20</v>
      </c>
      <c r="K22" s="0" t="s">
        <v>150</v>
      </c>
    </row>
    <row r="23" customFormat="false" ht="15" hidden="false" customHeight="false" outlineLevel="0" collapsed="false">
      <c r="J23" s="0" t="n">
        <v>21</v>
      </c>
      <c r="K23" s="0" t="s">
        <v>151</v>
      </c>
    </row>
    <row r="24" customFormat="false" ht="15" hidden="false" customHeight="false" outlineLevel="0" collapsed="false">
      <c r="J24" s="0" t="n">
        <v>22</v>
      </c>
      <c r="K24" s="0" t="s">
        <v>152</v>
      </c>
    </row>
    <row r="25" customFormat="false" ht="15" hidden="false" customHeight="false" outlineLevel="0" collapsed="false">
      <c r="J25" s="0" t="n">
        <v>23</v>
      </c>
      <c r="K25" s="0" t="s">
        <v>153</v>
      </c>
    </row>
    <row r="26" customFormat="false" ht="15" hidden="false" customHeight="false" outlineLevel="0" collapsed="false">
      <c r="J26" s="0" t="n">
        <v>24</v>
      </c>
      <c r="K26" s="0" t="s">
        <v>154</v>
      </c>
    </row>
    <row r="27" customFormat="false" ht="15" hidden="false" customHeight="false" outlineLevel="0" collapsed="false">
      <c r="J27" s="0" t="n">
        <v>25</v>
      </c>
      <c r="K27" s="0" t="s">
        <v>155</v>
      </c>
    </row>
    <row r="28" customFormat="false" ht="15" hidden="false" customHeight="false" outlineLevel="0" collapsed="false">
      <c r="J28" s="0" t="n">
        <v>26</v>
      </c>
      <c r="K28" s="0" t="s">
        <v>156</v>
      </c>
    </row>
    <row r="29" customFormat="false" ht="15" hidden="false" customHeight="false" outlineLevel="0" collapsed="false">
      <c r="J29" s="0" t="n">
        <v>27</v>
      </c>
      <c r="K29" s="0" t="s">
        <v>157</v>
      </c>
    </row>
    <row r="30" customFormat="false" ht="15" hidden="false" customHeight="false" outlineLevel="0" collapsed="false">
      <c r="J30" s="0" t="n">
        <v>28</v>
      </c>
      <c r="K30" s="0" t="s">
        <v>158</v>
      </c>
    </row>
    <row r="31" customFormat="false" ht="15" hidden="false" customHeight="false" outlineLevel="0" collapsed="false">
      <c r="J31" s="0" t="n">
        <v>29</v>
      </c>
      <c r="K31" s="0" t="s">
        <v>159</v>
      </c>
    </row>
    <row r="32" customFormat="false" ht="15" hidden="false" customHeight="false" outlineLevel="0" collapsed="false">
      <c r="J32" s="0" t="n">
        <v>30</v>
      </c>
      <c r="K32" s="0" t="s">
        <v>160</v>
      </c>
    </row>
    <row r="33" customFormat="false" ht="15" hidden="false" customHeight="false" outlineLevel="0" collapsed="false">
      <c r="J33" s="0" t="n">
        <v>31</v>
      </c>
      <c r="K33" s="0" t="s">
        <v>161</v>
      </c>
    </row>
    <row r="34" customFormat="false" ht="15" hidden="false" customHeight="false" outlineLevel="0" collapsed="false">
      <c r="J34" s="0" t="n">
        <v>32</v>
      </c>
      <c r="K34" s="0" t="s">
        <v>162</v>
      </c>
    </row>
    <row r="35" customFormat="false" ht="15" hidden="false" customHeight="false" outlineLevel="0" collapsed="false">
      <c r="J35" s="0" t="n">
        <v>33</v>
      </c>
      <c r="K35" s="0" t="s">
        <v>163</v>
      </c>
    </row>
    <row r="36" customFormat="false" ht="15" hidden="false" customHeight="false" outlineLevel="0" collapsed="false">
      <c r="J36" s="0" t="n">
        <v>34</v>
      </c>
      <c r="K36" s="0" t="s">
        <v>164</v>
      </c>
    </row>
    <row r="37" customFormat="false" ht="15" hidden="false" customHeight="false" outlineLevel="0" collapsed="false">
      <c r="J37" s="0" t="n">
        <v>35</v>
      </c>
      <c r="K37" s="0" t="s">
        <v>165</v>
      </c>
    </row>
    <row r="38" customFormat="false" ht="15" hidden="false" customHeight="false" outlineLevel="0" collapsed="false">
      <c r="J38" s="0" t="n">
        <v>36</v>
      </c>
      <c r="K38" s="0" t="s">
        <v>166</v>
      </c>
    </row>
    <row r="39" customFormat="false" ht="15" hidden="false" customHeight="false" outlineLevel="0" collapsed="false">
      <c r="J39" s="0" t="n">
        <v>37</v>
      </c>
      <c r="K39" s="0" t="s">
        <v>167</v>
      </c>
    </row>
    <row r="40" customFormat="false" ht="15" hidden="false" customHeight="false" outlineLevel="0" collapsed="false">
      <c r="J40" s="0" t="n">
        <v>38</v>
      </c>
      <c r="K40" s="0" t="s">
        <v>168</v>
      </c>
    </row>
    <row r="41" customFormat="false" ht="15" hidden="false" customHeight="false" outlineLevel="0" collapsed="false">
      <c r="J41" s="0" t="n">
        <v>39</v>
      </c>
      <c r="K41" s="0" t="s">
        <v>169</v>
      </c>
    </row>
    <row r="42" customFormat="false" ht="15" hidden="false" customHeight="false" outlineLevel="0" collapsed="false">
      <c r="J42" s="0" t="n">
        <v>40</v>
      </c>
      <c r="K42" s="0" t="s">
        <v>170</v>
      </c>
    </row>
    <row r="43" customFormat="false" ht="15" hidden="false" customHeight="false" outlineLevel="0" collapsed="false">
      <c r="J43" s="0" t="n">
        <v>41</v>
      </c>
      <c r="K43" s="0" t="s">
        <v>171</v>
      </c>
    </row>
    <row r="44" customFormat="false" ht="15" hidden="false" customHeight="false" outlineLevel="0" collapsed="false">
      <c r="J44" s="0" t="n">
        <v>42</v>
      </c>
      <c r="K44" s="0" t="s">
        <v>172</v>
      </c>
    </row>
    <row r="45" customFormat="false" ht="15" hidden="false" customHeight="false" outlineLevel="0" collapsed="false">
      <c r="J45" s="0" t="n">
        <v>43</v>
      </c>
      <c r="K45" s="0" t="s">
        <v>173</v>
      </c>
    </row>
    <row r="46" customFormat="false" ht="15" hidden="false" customHeight="false" outlineLevel="0" collapsed="false">
      <c r="J46" s="0" t="n">
        <v>44</v>
      </c>
      <c r="K46" s="0" t="s">
        <v>174</v>
      </c>
    </row>
    <row r="47" customFormat="false" ht="15" hidden="false" customHeight="false" outlineLevel="0" collapsed="false">
      <c r="J47" s="0" t="n">
        <v>45</v>
      </c>
      <c r="K47" s="0" t="s">
        <v>175</v>
      </c>
    </row>
    <row r="48" customFormat="false" ht="15" hidden="false" customHeight="false" outlineLevel="0" collapsed="false">
      <c r="J48" s="0" t="n">
        <v>46</v>
      </c>
      <c r="K48" s="0" t="s">
        <v>176</v>
      </c>
    </row>
    <row r="49" customFormat="false" ht="15" hidden="false" customHeight="false" outlineLevel="0" collapsed="false">
      <c r="J49" s="0" t="n">
        <v>47</v>
      </c>
      <c r="K49" s="0" t="s">
        <v>177</v>
      </c>
    </row>
    <row r="50" customFormat="false" ht="15" hidden="false" customHeight="false" outlineLevel="0" collapsed="false">
      <c r="J50" s="0" t="n">
        <v>48</v>
      </c>
      <c r="K50" s="0" t="s">
        <v>178</v>
      </c>
    </row>
    <row r="51" customFormat="false" ht="15" hidden="false" customHeight="false" outlineLevel="0" collapsed="false">
      <c r="J51" s="0" t="n">
        <v>49</v>
      </c>
      <c r="K51" s="0" t="s">
        <v>179</v>
      </c>
    </row>
    <row r="52" customFormat="false" ht="15" hidden="false" customHeight="false" outlineLevel="0" collapsed="false">
      <c r="J52" s="0" t="n">
        <v>50</v>
      </c>
      <c r="K52" s="0" t="s">
        <v>180</v>
      </c>
    </row>
    <row r="53" customFormat="false" ht="15" hidden="false" customHeight="false" outlineLevel="0" collapsed="false">
      <c r="J53" s="0" t="n">
        <v>51</v>
      </c>
      <c r="K53" s="0" t="s">
        <v>181</v>
      </c>
    </row>
    <row r="54" customFormat="false" ht="15" hidden="false" customHeight="false" outlineLevel="0" collapsed="false">
      <c r="J54" s="0" t="n">
        <v>52</v>
      </c>
      <c r="K54" s="0" t="s">
        <v>182</v>
      </c>
    </row>
    <row r="55" customFormat="false" ht="15" hidden="false" customHeight="false" outlineLevel="0" collapsed="false">
      <c r="J55" s="0" t="n">
        <v>53</v>
      </c>
      <c r="K55" s="0" t="s">
        <v>183</v>
      </c>
    </row>
    <row r="56" customFormat="false" ht="15" hidden="false" customHeight="false" outlineLevel="0" collapsed="false">
      <c r="J56" s="0" t="n">
        <v>54</v>
      </c>
      <c r="K56" s="0" t="s">
        <v>184</v>
      </c>
    </row>
    <row r="57" customFormat="false" ht="15" hidden="false" customHeight="false" outlineLevel="0" collapsed="false">
      <c r="J57" s="0" t="n">
        <v>55</v>
      </c>
      <c r="K57" s="0" t="s">
        <v>185</v>
      </c>
    </row>
    <row r="58" customFormat="false" ht="15" hidden="false" customHeight="false" outlineLevel="0" collapsed="false">
      <c r="J58" s="0" t="n">
        <v>56</v>
      </c>
      <c r="K58" s="0" t="s">
        <v>186</v>
      </c>
    </row>
    <row r="59" customFormat="false" ht="15" hidden="false" customHeight="false" outlineLevel="0" collapsed="false">
      <c r="J59" s="0" t="n">
        <v>57</v>
      </c>
      <c r="K59" s="0" t="s">
        <v>187</v>
      </c>
    </row>
    <row r="60" customFormat="false" ht="15" hidden="false" customHeight="false" outlineLevel="0" collapsed="false">
      <c r="J60" s="0" t="n">
        <v>58</v>
      </c>
      <c r="K60" s="0" t="s">
        <v>188</v>
      </c>
    </row>
    <row r="61" customFormat="false" ht="15" hidden="false" customHeight="false" outlineLevel="0" collapsed="false">
      <c r="J61" s="0" t="n">
        <v>59</v>
      </c>
      <c r="K61" s="0" t="s">
        <v>189</v>
      </c>
    </row>
    <row r="62" customFormat="false" ht="15" hidden="false" customHeight="false" outlineLevel="0" collapsed="false">
      <c r="J62" s="0" t="n">
        <v>60</v>
      </c>
      <c r="K62" s="0" t="s">
        <v>190</v>
      </c>
    </row>
    <row r="63" customFormat="false" ht="15" hidden="false" customHeight="false" outlineLevel="0" collapsed="false">
      <c r="J63" s="0" t="n">
        <v>61</v>
      </c>
      <c r="K63" s="0" t="s">
        <v>191</v>
      </c>
    </row>
    <row r="64" customFormat="false" ht="15" hidden="false" customHeight="false" outlineLevel="0" collapsed="false">
      <c r="J64" s="0" t="n">
        <v>62</v>
      </c>
      <c r="K64" s="0" t="s">
        <v>192</v>
      </c>
    </row>
    <row r="65" customFormat="false" ht="15" hidden="false" customHeight="false" outlineLevel="0" collapsed="false">
      <c r="J65" s="0" t="n">
        <v>63</v>
      </c>
      <c r="K65" s="0" t="s">
        <v>193</v>
      </c>
    </row>
    <row r="66" customFormat="false" ht="15" hidden="false" customHeight="false" outlineLevel="0" collapsed="false">
      <c r="J66" s="0" t="n">
        <v>64</v>
      </c>
      <c r="K66" s="0" t="s">
        <v>194</v>
      </c>
    </row>
    <row r="67" customFormat="false" ht="15" hidden="false" customHeight="false" outlineLevel="0" collapsed="false">
      <c r="J67" s="0" t="n">
        <v>65</v>
      </c>
      <c r="K67" s="0" t="s">
        <v>195</v>
      </c>
    </row>
    <row r="68" customFormat="false" ht="15" hidden="false" customHeight="false" outlineLevel="0" collapsed="false">
      <c r="J68" s="0" t="n">
        <v>66</v>
      </c>
      <c r="K68" s="0" t="s">
        <v>196</v>
      </c>
    </row>
    <row r="69" customFormat="false" ht="15" hidden="false" customHeight="false" outlineLevel="0" collapsed="false">
      <c r="J69" s="0" t="n">
        <v>67</v>
      </c>
      <c r="K69" s="0" t="s">
        <v>197</v>
      </c>
    </row>
    <row r="70" customFormat="false" ht="15" hidden="false" customHeight="false" outlineLevel="0" collapsed="false">
      <c r="J70" s="0" t="n">
        <v>68</v>
      </c>
      <c r="K70" s="0" t="s">
        <v>198</v>
      </c>
    </row>
    <row r="71" customFormat="false" ht="15" hidden="false" customHeight="false" outlineLevel="0" collapsed="false">
      <c r="J71" s="0" t="n">
        <v>69</v>
      </c>
      <c r="K71" s="0" t="s">
        <v>199</v>
      </c>
    </row>
    <row r="72" customFormat="false" ht="15" hidden="false" customHeight="false" outlineLevel="0" collapsed="false">
      <c r="J72" s="0" t="n">
        <v>70</v>
      </c>
      <c r="K72" s="0" t="s">
        <v>200</v>
      </c>
    </row>
    <row r="73" customFormat="false" ht="15" hidden="false" customHeight="false" outlineLevel="0" collapsed="false">
      <c r="J73" s="0" t="n">
        <v>71</v>
      </c>
      <c r="K73" s="0" t="s">
        <v>201</v>
      </c>
    </row>
    <row r="74" customFormat="false" ht="15" hidden="false" customHeight="false" outlineLevel="0" collapsed="false">
      <c r="J74" s="0" t="n">
        <v>72</v>
      </c>
      <c r="K74" s="0" t="s">
        <v>202</v>
      </c>
    </row>
    <row r="75" customFormat="false" ht="15" hidden="false" customHeight="false" outlineLevel="0" collapsed="false">
      <c r="J75" s="0" t="n">
        <v>73</v>
      </c>
      <c r="K75" s="0" t="s">
        <v>203</v>
      </c>
    </row>
    <row r="76" customFormat="false" ht="15" hidden="false" customHeight="false" outlineLevel="0" collapsed="false">
      <c r="J76" s="0" t="n">
        <v>74</v>
      </c>
      <c r="K76" s="0" t="s">
        <v>204</v>
      </c>
    </row>
    <row r="77" customFormat="false" ht="15" hidden="false" customHeight="false" outlineLevel="0" collapsed="false">
      <c r="J77" s="0" t="n">
        <v>75</v>
      </c>
      <c r="K77" s="0" t="s">
        <v>205</v>
      </c>
    </row>
    <row r="78" customFormat="false" ht="15" hidden="false" customHeight="false" outlineLevel="0" collapsed="false">
      <c r="J78" s="0" t="n">
        <v>76</v>
      </c>
      <c r="K78" s="0" t="s">
        <v>206</v>
      </c>
    </row>
    <row r="79" customFormat="false" ht="15" hidden="false" customHeight="false" outlineLevel="0" collapsed="false">
      <c r="J79" s="0" t="n">
        <v>77</v>
      </c>
      <c r="K79" s="0" t="s">
        <v>207</v>
      </c>
    </row>
    <row r="80" customFormat="false" ht="15" hidden="false" customHeight="false" outlineLevel="0" collapsed="false">
      <c r="J80" s="0" t="n">
        <v>78</v>
      </c>
      <c r="K80" s="0" t="s">
        <v>208</v>
      </c>
    </row>
    <row r="81" customFormat="false" ht="15" hidden="false" customHeight="false" outlineLevel="0" collapsed="false">
      <c r="J81" s="0" t="n">
        <v>79</v>
      </c>
      <c r="K81" s="0" t="s">
        <v>209</v>
      </c>
    </row>
    <row r="82" customFormat="false" ht="15" hidden="false" customHeight="false" outlineLevel="0" collapsed="false">
      <c r="J82" s="0" t="n">
        <v>80</v>
      </c>
      <c r="K82" s="0" t="s">
        <v>210</v>
      </c>
    </row>
    <row r="83" customFormat="false" ht="15" hidden="false" customHeight="false" outlineLevel="0" collapsed="false">
      <c r="J83" s="0" t="n">
        <v>81</v>
      </c>
      <c r="K83" s="0" t="s">
        <v>211</v>
      </c>
    </row>
    <row r="84" customFormat="false" ht="15" hidden="false" customHeight="false" outlineLevel="0" collapsed="false">
      <c r="J84" s="0" t="n">
        <v>82</v>
      </c>
      <c r="K84" s="0" t="s">
        <v>212</v>
      </c>
    </row>
    <row r="85" customFormat="false" ht="15" hidden="false" customHeight="false" outlineLevel="0" collapsed="false">
      <c r="J85" s="0" t="n">
        <v>83</v>
      </c>
      <c r="K85" s="0" t="s">
        <v>213</v>
      </c>
    </row>
    <row r="86" customFormat="false" ht="15" hidden="false" customHeight="false" outlineLevel="0" collapsed="false">
      <c r="J86" s="0" t="n">
        <v>84</v>
      </c>
      <c r="K86" s="0" t="s">
        <v>214</v>
      </c>
    </row>
    <row r="87" customFormat="false" ht="15" hidden="false" customHeight="false" outlineLevel="0" collapsed="false">
      <c r="J87" s="0" t="n">
        <v>85</v>
      </c>
      <c r="K87" s="0" t="s">
        <v>215</v>
      </c>
    </row>
    <row r="88" customFormat="false" ht="15" hidden="false" customHeight="false" outlineLevel="0" collapsed="false">
      <c r="J88" s="0" t="n">
        <v>86</v>
      </c>
      <c r="K88" s="0" t="s">
        <v>216</v>
      </c>
    </row>
    <row r="89" customFormat="false" ht="15" hidden="false" customHeight="false" outlineLevel="0" collapsed="false">
      <c r="J89" s="0" t="n">
        <v>87</v>
      </c>
      <c r="K89" s="0" t="s">
        <v>217</v>
      </c>
    </row>
    <row r="90" customFormat="false" ht="15" hidden="false" customHeight="false" outlineLevel="0" collapsed="false">
      <c r="J90" s="0" t="n">
        <v>88</v>
      </c>
      <c r="K90" s="0" t="s">
        <v>218</v>
      </c>
    </row>
    <row r="91" customFormat="false" ht="15" hidden="false" customHeight="false" outlineLevel="0" collapsed="false">
      <c r="J91" s="0" t="n">
        <v>89</v>
      </c>
      <c r="K91" s="0" t="s">
        <v>219</v>
      </c>
    </row>
    <row r="92" customFormat="false" ht="15" hidden="false" customHeight="false" outlineLevel="0" collapsed="false">
      <c r="J92" s="0" t="n">
        <v>90</v>
      </c>
      <c r="K92" s="0" t="s">
        <v>220</v>
      </c>
    </row>
    <row r="93" customFormat="false" ht="15" hidden="false" customHeight="false" outlineLevel="0" collapsed="false">
      <c r="J93" s="0" t="n">
        <v>91</v>
      </c>
      <c r="K93" s="0" t="s">
        <v>221</v>
      </c>
    </row>
    <row r="94" customFormat="false" ht="15" hidden="false" customHeight="false" outlineLevel="0" collapsed="false">
      <c r="J94" s="0" t="n">
        <v>92</v>
      </c>
      <c r="K94" s="0" t="s">
        <v>222</v>
      </c>
    </row>
    <row r="95" customFormat="false" ht="15" hidden="false" customHeight="false" outlineLevel="0" collapsed="false">
      <c r="J95" s="0" t="n">
        <v>93</v>
      </c>
      <c r="K95" s="0" t="s">
        <v>223</v>
      </c>
    </row>
    <row r="96" customFormat="false" ht="15" hidden="false" customHeight="false" outlineLevel="0" collapsed="false">
      <c r="J96" s="0" t="n">
        <v>94</v>
      </c>
      <c r="K96" s="0" t="s">
        <v>224</v>
      </c>
    </row>
    <row r="97" customFormat="false" ht="15" hidden="false" customHeight="false" outlineLevel="0" collapsed="false">
      <c r="J97" s="0" t="n">
        <v>95</v>
      </c>
      <c r="K97" s="0" t="s">
        <v>225</v>
      </c>
    </row>
    <row r="98" customFormat="false" ht="15" hidden="false" customHeight="false" outlineLevel="0" collapsed="false">
      <c r="J98" s="0" t="n">
        <v>96</v>
      </c>
      <c r="K98" s="0" t="s">
        <v>226</v>
      </c>
    </row>
    <row r="99" customFormat="false" ht="15" hidden="false" customHeight="false" outlineLevel="0" collapsed="false">
      <c r="J99" s="0" t="n">
        <v>97</v>
      </c>
      <c r="K99" s="0" t="s">
        <v>227</v>
      </c>
    </row>
    <row r="100" customFormat="false" ht="15" hidden="false" customHeight="false" outlineLevel="0" collapsed="false">
      <c r="J100" s="0" t="n">
        <v>98</v>
      </c>
      <c r="K100" s="0" t="s">
        <v>228</v>
      </c>
    </row>
    <row r="101" customFormat="false" ht="15" hidden="false" customHeight="false" outlineLevel="0" collapsed="false">
      <c r="J101" s="0" t="n">
        <v>99</v>
      </c>
      <c r="K101" s="0" t="s">
        <v>229</v>
      </c>
    </row>
  </sheetData>
  <sheetProtection sheet="1" objects="1" scenarios="1" formatColumns="0" formatRows="0" algorithmName="SHA-512" hashValue="HdFlKDyHuKgKLpouotBNm7QXMc9Y0dSnB0Tpddrbebc2mdbzzk4zWsUutM2MeWYoaPNWWx5eAFGrHZnouvRa5g==" saltValue="WalaZdB1T7ew25fTRh5KgQ==" spinCount="1000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2026-09-30T17:21:30Z</dcterms:created>
  <dc:creator>Xplorexcel.com</dc:creator>
  <dc:description/>
  <dc:language>en-US</dc:language>
  <cp:lastModifiedBy/>
  <dcterms:modified xsi:type="dcterms:W3CDTF">2026-09-30T17:21:33Z</dcterms:modified>
  <cp:revision>1</cp:revision>
  <dc:subject/>
  <dc:title>Petty Cash Book Imprest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