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9. Xplorexcel\4. Excel Templates\8. Rent Receipt Generator with HRA Calculator 1.0\"/>
    </mc:Choice>
  </mc:AlternateContent>
  <xr:revisionPtr revIDLastSave="0" documentId="13_ncr:1_{DE654678-7B09-44AD-843D-0201608BA01B}" xr6:coauthVersionLast="47" xr6:coauthVersionMax="47" xr10:uidLastSave="{00000000-0000-0000-0000-000000000000}"/>
  <bookViews>
    <workbookView xWindow="-120" yWindow="-120" windowWidth="29040" windowHeight="15720" tabRatio="500" activeTab="5" xr2:uid="{00000000-000D-0000-FFFF-FFFF00000000}"/>
  </bookViews>
  <sheets>
    <sheet name="Dashboard" sheetId="1" r:id="rId1"/>
    <sheet name="About Workbook" sheetId="2" r:id="rId2"/>
    <sheet name="Basic Details" sheetId="3" r:id="rId3"/>
    <sheet name="Rent Schedule" sheetId="4" r:id="rId4"/>
    <sheet name="Rent Receipts" sheetId="5" r:id="rId5"/>
    <sheet name="HRA Calculator" sheetId="6" r:id="rId6"/>
    <sheet name="Lists" sheetId="7" state="hidden" r:id="rId7"/>
  </sheets>
  <definedNames>
    <definedName name="_xlnm.Print_Area" localSheetId="4">'Rent Receipts'!$A$2:$H$267</definedName>
    <definedName name="_xlnm.Print_Area" localSheetId="3">'Rent Schedule'!$A$1:$J$19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3" i="6" l="1"/>
  <c r="B10" i="6"/>
  <c r="B263" i="5"/>
  <c r="E262" i="5"/>
  <c r="D257" i="5"/>
  <c r="B257" i="5"/>
  <c r="D256" i="5"/>
  <c r="B256" i="5"/>
  <c r="D255" i="5"/>
  <c r="B255" i="5"/>
  <c r="B254" i="5"/>
  <c r="B245" i="5"/>
  <c r="B241" i="5"/>
  <c r="E240" i="5"/>
  <c r="D235" i="5"/>
  <c r="B235" i="5"/>
  <c r="D234" i="5"/>
  <c r="B234" i="5"/>
  <c r="D233" i="5"/>
  <c r="B233" i="5"/>
  <c r="B232" i="5"/>
  <c r="B223" i="5"/>
  <c r="B219" i="5"/>
  <c r="E218" i="5"/>
  <c r="D213" i="5"/>
  <c r="B213" i="5"/>
  <c r="D212" i="5"/>
  <c r="B212" i="5"/>
  <c r="D211" i="5"/>
  <c r="B211" i="5"/>
  <c r="B210" i="5"/>
  <c r="B201" i="5"/>
  <c r="B197" i="5"/>
  <c r="E196" i="5"/>
  <c r="D191" i="5"/>
  <c r="B191" i="5"/>
  <c r="D190" i="5"/>
  <c r="B190" i="5"/>
  <c r="D189" i="5"/>
  <c r="B189" i="5"/>
  <c r="B188" i="5"/>
  <c r="B179" i="5"/>
  <c r="B175" i="5"/>
  <c r="E174" i="5"/>
  <c r="D169" i="5"/>
  <c r="B169" i="5"/>
  <c r="D168" i="5"/>
  <c r="B168" i="5"/>
  <c r="D167" i="5"/>
  <c r="B167" i="5"/>
  <c r="B166" i="5"/>
  <c r="B157" i="5"/>
  <c r="B153" i="5"/>
  <c r="E152" i="5"/>
  <c r="D147" i="5"/>
  <c r="B147" i="5"/>
  <c r="D146" i="5"/>
  <c r="B146" i="5"/>
  <c r="D145" i="5"/>
  <c r="B145" i="5"/>
  <c r="B144" i="5"/>
  <c r="B135" i="5"/>
  <c r="B131" i="5"/>
  <c r="E130" i="5"/>
  <c r="D125" i="5"/>
  <c r="B125" i="5"/>
  <c r="D124" i="5"/>
  <c r="B124" i="5"/>
  <c r="D123" i="5"/>
  <c r="B123" i="5"/>
  <c r="B122" i="5"/>
  <c r="B113" i="5"/>
  <c r="B109" i="5"/>
  <c r="E108" i="5"/>
  <c r="D103" i="5"/>
  <c r="B103" i="5"/>
  <c r="D102" i="5"/>
  <c r="B102" i="5"/>
  <c r="D101" i="5"/>
  <c r="B101" i="5"/>
  <c r="B100" i="5"/>
  <c r="B91" i="5"/>
  <c r="B87" i="5"/>
  <c r="E86" i="5"/>
  <c r="D81" i="5"/>
  <c r="B81" i="5"/>
  <c r="D80" i="5"/>
  <c r="B80" i="5"/>
  <c r="D79" i="5"/>
  <c r="B79" i="5"/>
  <c r="B78" i="5"/>
  <c r="B69" i="5"/>
  <c r="B65" i="5"/>
  <c r="E64" i="5"/>
  <c r="D59" i="5"/>
  <c r="B59" i="5"/>
  <c r="D58" i="5"/>
  <c r="B58" i="5"/>
  <c r="D57" i="5"/>
  <c r="B57" i="5"/>
  <c r="B56" i="5"/>
  <c r="B47" i="5"/>
  <c r="B43" i="5"/>
  <c r="E42" i="5"/>
  <c r="D37" i="5"/>
  <c r="B37" i="5"/>
  <c r="D36" i="5"/>
  <c r="B36" i="5"/>
  <c r="D35" i="5"/>
  <c r="B35" i="5"/>
  <c r="D34" i="5"/>
  <c r="B34" i="5"/>
  <c r="B25" i="5"/>
  <c r="B21" i="5"/>
  <c r="E20" i="5"/>
  <c r="D15" i="5"/>
  <c r="B15" i="5"/>
  <c r="D14" i="5"/>
  <c r="B14" i="5"/>
  <c r="D13" i="5"/>
  <c r="B13" i="5"/>
  <c r="B12" i="5"/>
  <c r="B3" i="5"/>
  <c r="K16" i="4"/>
  <c r="B259" i="5" s="1"/>
  <c r="H16" i="4"/>
  <c r="B246" i="5" s="1"/>
  <c r="G16" i="4"/>
  <c r="J16" i="4" s="1"/>
  <c r="K15" i="4"/>
  <c r="B237" i="5" s="1"/>
  <c r="J15" i="4"/>
  <c r="H15" i="4"/>
  <c r="B224" i="5" s="1"/>
  <c r="G15" i="4"/>
  <c r="K14" i="4"/>
  <c r="B215" i="5" s="1"/>
  <c r="H14" i="4"/>
  <c r="B202" i="5" s="1"/>
  <c r="G14" i="4"/>
  <c r="J14" i="4" s="1"/>
  <c r="K13" i="4"/>
  <c r="B193" i="5" s="1"/>
  <c r="J13" i="4"/>
  <c r="H13" i="4"/>
  <c r="B180" i="5" s="1"/>
  <c r="G13" i="4"/>
  <c r="D188" i="5" s="1"/>
  <c r="K12" i="4"/>
  <c r="B171" i="5" s="1"/>
  <c r="H12" i="4"/>
  <c r="B158" i="5" s="1"/>
  <c r="G12" i="4"/>
  <c r="J12" i="4" s="1"/>
  <c r="K11" i="4"/>
  <c r="B149" i="5" s="1"/>
  <c r="J11" i="4"/>
  <c r="H11" i="4"/>
  <c r="B136" i="5" s="1"/>
  <c r="G11" i="4"/>
  <c r="K10" i="4"/>
  <c r="B127" i="5" s="1"/>
  <c r="H10" i="4"/>
  <c r="B114" i="5" s="1"/>
  <c r="G10" i="4"/>
  <c r="J10" i="4" s="1"/>
  <c r="K9" i="4"/>
  <c r="B105" i="5" s="1"/>
  <c r="J9" i="4"/>
  <c r="H9" i="4"/>
  <c r="B92" i="5" s="1"/>
  <c r="G9" i="4"/>
  <c r="D100" i="5" s="1"/>
  <c r="K8" i="4"/>
  <c r="B83" i="5" s="1"/>
  <c r="H8" i="4"/>
  <c r="B70" i="5" s="1"/>
  <c r="G8" i="4"/>
  <c r="J8" i="4" s="1"/>
  <c r="K7" i="4"/>
  <c r="B61" i="5" s="1"/>
  <c r="J7" i="4"/>
  <c r="H7" i="4"/>
  <c r="B48" i="5" s="1"/>
  <c r="G7" i="4"/>
  <c r="K6" i="4"/>
  <c r="B39" i="5" s="1"/>
  <c r="H6" i="4"/>
  <c r="B26" i="5" s="1"/>
  <c r="G6" i="4"/>
  <c r="J6" i="4" s="1"/>
  <c r="K5" i="4"/>
  <c r="B17" i="5" s="1"/>
  <c r="J5" i="4"/>
  <c r="H5" i="4"/>
  <c r="B4" i="5" s="1"/>
  <c r="G5" i="4"/>
  <c r="D12" i="5" s="1"/>
  <c r="A2" i="4"/>
  <c r="A24" i="3"/>
  <c r="C19" i="3"/>
  <c r="F13" i="1" s="1"/>
  <c r="C17" i="3"/>
  <c r="B11" i="6" s="1"/>
  <c r="B14" i="6" s="1"/>
  <c r="C16" i="3"/>
  <c r="B16" i="4" s="1"/>
  <c r="F16" i="4" s="1"/>
  <c r="E246" i="5" s="1"/>
  <c r="B18" i="1"/>
  <c r="B13" i="1"/>
  <c r="B12" i="1"/>
  <c r="B11" i="1"/>
  <c r="B10" i="1"/>
  <c r="F9" i="1"/>
  <c r="B9" i="1"/>
  <c r="B6" i="1"/>
  <c r="D78" i="5" l="1"/>
  <c r="D166" i="5"/>
  <c r="D254" i="5"/>
  <c r="B12" i="6"/>
  <c r="B15" i="6" s="1"/>
  <c r="B16" i="6" s="1"/>
  <c r="A22" i="3"/>
  <c r="B16" i="1" s="1"/>
  <c r="B5" i="4"/>
  <c r="F5" i="4" s="1"/>
  <c r="E4" i="5" s="1"/>
  <c r="B7" i="4"/>
  <c r="F7" i="4" s="1"/>
  <c r="E48" i="5" s="1"/>
  <c r="B9" i="4"/>
  <c r="F9" i="4" s="1"/>
  <c r="E92" i="5" s="1"/>
  <c r="B11" i="4"/>
  <c r="F11" i="4" s="1"/>
  <c r="E136" i="5" s="1"/>
  <c r="B13" i="4"/>
  <c r="F13" i="4" s="1"/>
  <c r="E180" i="5" s="1"/>
  <c r="B15" i="4"/>
  <c r="F15" i="4" s="1"/>
  <c r="E224" i="5" s="1"/>
  <c r="G17" i="4"/>
  <c r="B6" i="5"/>
  <c r="D56" i="5"/>
  <c r="B94" i="5"/>
  <c r="D144" i="5"/>
  <c r="B182" i="5"/>
  <c r="D232" i="5"/>
  <c r="D122" i="5"/>
  <c r="D210" i="5"/>
  <c r="B248" i="5"/>
  <c r="F10" i="1"/>
  <c r="C18" i="3"/>
  <c r="A23" i="3" s="1"/>
  <c r="B17" i="1" s="1"/>
  <c r="B6" i="4"/>
  <c r="F6" i="4" s="1"/>
  <c r="E26" i="5" s="1"/>
  <c r="B8" i="4"/>
  <c r="F8" i="4" s="1"/>
  <c r="E70" i="5" s="1"/>
  <c r="B10" i="4"/>
  <c r="F10" i="4" s="1"/>
  <c r="E114" i="5" s="1"/>
  <c r="B12" i="4"/>
  <c r="F12" i="4" s="1"/>
  <c r="E158" i="5" s="1"/>
  <c r="B14" i="4"/>
  <c r="F14" i="4" s="1"/>
  <c r="E202" i="5" s="1"/>
  <c r="B18" i="6" l="1"/>
  <c r="B17" i="6"/>
  <c r="F12" i="1" s="1"/>
  <c r="D16" i="6"/>
  <c r="F11" i="1"/>
  <c r="B160" i="5"/>
  <c r="B116" i="5"/>
  <c r="B50" i="5"/>
  <c r="B226" i="5"/>
  <c r="B204" i="5"/>
  <c r="B28" i="5"/>
  <c r="B72" i="5"/>
  <c r="B138" i="5"/>
</calcChain>
</file>

<file path=xl/sharedStrings.xml><?xml version="1.0" encoding="utf-8"?>
<sst xmlns="http://schemas.openxmlformats.org/spreadsheetml/2006/main" count="273" uniqueCount="248">
  <si>
    <t>Rent Receipt Generator with HRA Calculator</t>
  </si>
  <si>
    <t>GO TO SHEET</t>
  </si>
  <si>
    <t>THIS YEAR AT A GLANCE</t>
  </si>
  <si>
    <t>Tenant, landlord, rent, FY</t>
  </si>
  <si>
    <t>Receipts generated</t>
  </si>
  <si>
    <t>Month-wise rent &amp; mode</t>
  </si>
  <si>
    <t>Total rent paid</t>
  </si>
  <si>
    <t>12 printable receipts</t>
  </si>
  <si>
    <t>HRA exempt (old regime)</t>
  </si>
  <si>
    <t>Exempt vs taxable HRA</t>
  </si>
  <si>
    <t>Taxable HRA</t>
  </si>
  <si>
    <t>Features &amp; steps</t>
  </si>
  <si>
    <t>HRA city category</t>
  </si>
  <si>
    <t>Checks</t>
  </si>
  <si>
    <t>Designed by</t>
  </si>
  <si>
    <t>Check out our templates @ xplorexcel.com</t>
  </si>
  <si>
    <t>◄ BACK TO DASHBOARD</t>
  </si>
  <si>
    <t>Features of Rent Receipt Generator 1.0 in Microsoft Excel :-</t>
  </si>
  <si>
    <t>Life-time free – no macros, works in Excel 2010+, Excel for Mac and Google Sheets</t>
  </si>
  <si>
    <t>Creates all 12 monthly rent receipts for the financial year from one set of details</t>
  </si>
  <si>
    <t>Printable – 2 receipts per A4 page with a signature line</t>
  </si>
  <si>
    <t>Rent amount in words in Indian format (Lakh / Crore) on every receipt</t>
  </si>
  <si>
    <t>Rent increase mid-year? Change only that month – the rest stays as it is</t>
  </si>
  <si>
    <t>Payment mode per month (UPI, bank transfer, cheque, cash) with UTR/cheque reference</t>
  </si>
  <si>
    <t>Automatic receipt numbers and receipt dates</t>
  </si>
  <si>
    <t>Revenue stamp box appears on cash receipts above ₹5,000</t>
  </si>
  <si>
    <t>Landlord PAN warning when annual rent is above ₹1,00,000</t>
  </si>
  <si>
    <t>TDS alert when rent is above ₹50,000 a month (2% TDS)</t>
  </si>
  <si>
    <t>HRA exemption calculator – least of the three rules, old vs new regime</t>
  </si>
  <si>
    <t>Updated city list: 50% HRA for Bengaluru, Hyderabad, Pune and Ahmedabad from FY 2026-27</t>
  </si>
  <si>
    <t>How to use it (4 steps)</t>
  </si>
  <si>
    <t>Step 1</t>
  </si>
  <si>
    <t>Basic Details – enter tenant, landlord, landlord PAN, addresses, city, monthly rent, payment day, mode and financial year.</t>
  </si>
  <si>
    <t>Step 2</t>
  </si>
  <si>
    <t>Rent Schedule – change rent or payment mode only for months that differ; set 'Include?' to No for months you did not rent.</t>
  </si>
  <si>
    <t>Step 3</t>
  </si>
  <si>
    <t>Rent Receipts – print (Ctrl+P). Get each receipt signed by your landlord (with a ₹1 revenue stamp on cash receipts above ₹5,000).</t>
  </si>
  <si>
    <t>Step 4</t>
  </si>
  <si>
    <t>HRA Calculator – enter Basic + DA and HRA from your salary slip to see how much HRA is tax-free.</t>
  </si>
  <si>
    <t>Use genuine rent details only. Submitting receipts for rent you did not pay is an offence under income-tax law. This template is a calculation aid, not tax advice.</t>
  </si>
  <si>
    <t>Basic Information for Rent Receipts</t>
  </si>
  <si>
    <t>Tenant Name (you)</t>
  </si>
  <si>
    <t>Simran Kaur</t>
  </si>
  <si>
    <t>Name exactly as in your employer records</t>
  </si>
  <si>
    <t>Landlord Name</t>
  </si>
  <si>
    <t>Gurdev Singh</t>
  </si>
  <si>
    <t>Owner of the house you rent</t>
  </si>
  <si>
    <t>Landlord PAN</t>
  </si>
  <si>
    <t>ABCDE1234F</t>
  </si>
  <si>
    <t>Mandatory if annual rent is more than ₹1,00,000</t>
  </si>
  <si>
    <t>Landlord Address</t>
  </si>
  <si>
    <t>House No. 12, Green Avenue, Your City</t>
  </si>
  <si>
    <t>Landlord's own address</t>
  </si>
  <si>
    <t>Rented Property Address</t>
  </si>
  <si>
    <t>Flat 4B, Rose Apartments, Sector 21, Pune - 411001</t>
  </si>
  <si>
    <t>Printed on every receipt</t>
  </si>
  <si>
    <t>City of Rented House</t>
  </si>
  <si>
    <t>Pune</t>
  </si>
  <si>
    <t>Decides 50% or 40% HRA limit</t>
  </si>
  <si>
    <t>Monthly Rent (₹)</t>
  </si>
  <si>
    <t>Default rent – change individual months on 'Rent Schedule'</t>
  </si>
  <si>
    <t>Rent paid on (day of month)</t>
  </si>
  <si>
    <t>Receipt date = this day of each month (1–28)</t>
  </si>
  <si>
    <t>Default Payment Mode</t>
  </si>
  <si>
    <t>UPI</t>
  </si>
  <si>
    <t>Cash receipts above ₹5,000 show a revenue stamp box</t>
  </si>
  <si>
    <t>Financial Year</t>
  </si>
  <si>
    <t>2026-27</t>
  </si>
  <si>
    <t>Receipts run April to March of this year</t>
  </si>
  <si>
    <t>Receipt No. Prefix</t>
  </si>
  <si>
    <t>RR/26-27/</t>
  </si>
  <si>
    <t>e.g. RR/26-27/01, RR/26-27/02 …</t>
  </si>
  <si>
    <t>Calculated automatically (do not edit)</t>
  </si>
  <si>
    <t>FY start year</t>
  </si>
  <si>
    <t>Total rent for the year</t>
  </si>
  <si>
    <t>Highest monthly rent</t>
  </si>
  <si>
    <t>Rent changed mid-year, a different payment mode, or a month you did not rent? Change it here – yellow cells only. Blank = use the default from Basic Details.</t>
  </si>
  <si>
    <t>S.No</t>
  </si>
  <si>
    <t>Month</t>
  </si>
  <si>
    <t>Include?</t>
  </si>
  <si>
    <t>Rent Override (₹)</t>
  </si>
  <si>
    <t>Payment Mode</t>
  </si>
  <si>
    <t>Payment Date</t>
  </si>
  <si>
    <t>Rent (₹)</t>
  </si>
  <si>
    <t>Receipt No.</t>
  </si>
  <si>
    <t>Cheque / UTR / Ref No.</t>
  </si>
  <si>
    <t>Rent in Words</t>
  </si>
  <si>
    <t>Mode used</t>
  </si>
  <si>
    <t>Yes</t>
  </si>
  <si>
    <t>UTR 628140515</t>
  </si>
  <si>
    <t>UTR 628140516</t>
  </si>
  <si>
    <t>UTR 628140517</t>
  </si>
  <si>
    <t>UTR 628140518</t>
  </si>
  <si>
    <t>UTR 628140519</t>
  </si>
  <si>
    <t>UTR 628140520</t>
  </si>
  <si>
    <t>Cash</t>
  </si>
  <si>
    <t>UTR 628140522</t>
  </si>
  <si>
    <t>UTR 628140523</t>
  </si>
  <si>
    <t>UTR 628140524</t>
  </si>
  <si>
    <t>UTR 628140525</t>
  </si>
  <si>
    <t>UTR 628140526</t>
  </si>
  <si>
    <t>TOTAL</t>
  </si>
  <si>
    <t>Sample shows: rent raised to ₹16,000 from January, and October paid in cash (receipt shows a revenue stamp box).</t>
  </si>
  <si>
    <t>Print: Ctrl+P → prints 2 receipts per A4 page. Months marked 'No' print blank.</t>
  </si>
  <si>
    <t>HRA Exemption Calculator</t>
  </si>
  <si>
    <t>Tax regime you will choose</t>
  </si>
  <si>
    <t>Old Regime</t>
  </si>
  <si>
    <t>HRA exemption is allowed ONLY in the old regime</t>
  </si>
  <si>
    <t>Basic Salary + DA per month (₹)</t>
  </si>
  <si>
    <t>From your salary slip</t>
  </si>
  <si>
    <t>HRA received per month (₹)</t>
  </si>
  <si>
    <t>Months you received HRA in the year</t>
  </si>
  <si>
    <t>Usually 12</t>
  </si>
  <si>
    <t>Working (auto)</t>
  </si>
  <si>
    <t>Salary for HRA (Basic + DA) for the year</t>
  </si>
  <si>
    <t>Rent paid in the year (from Rent Schedule)</t>
  </si>
  <si>
    <t>City category</t>
  </si>
  <si>
    <t>Delhi, Mumbai, Kolkata, Chennai = 50%. Bengaluru, Hyderabad, Pune, Ahmedabad = 50% from FY 2026-27 (Income-tax Rules, 2026). Others = 40%.</t>
  </si>
  <si>
    <t>(a) Actual HRA received</t>
  </si>
  <si>
    <t>(b) Rent paid − 10% of salary</t>
  </si>
  <si>
    <t>(c) 50% / 40% of salary</t>
  </si>
  <si>
    <t>HRA EXEMPT (least of a, b, c)</t>
  </si>
  <si>
    <t>Taxable HRA (added to income)</t>
  </si>
  <si>
    <t>Monthly exempt HRA (for Form 12BB)</t>
  </si>
  <si>
    <t>Give your employer: all rent receipts + landlord PAN (if annual rent &gt; ₹1,00,000) + rent agreement (recommended), declared in Form 12BB. Rules and limits change – verify for your financial year. This is a calculation aid, not tax advice.</t>
  </si>
  <si>
    <t>City</t>
  </si>
  <si>
    <t>Mode</t>
  </si>
  <si>
    <t>FY</t>
  </si>
  <si>
    <t>Yes/No</t>
  </si>
  <si>
    <t>Regime</t>
  </si>
  <si>
    <t>No.</t>
  </si>
  <si>
    <t>Words</t>
  </si>
  <si>
    <t>Delhi</t>
  </si>
  <si>
    <t>2024-25</t>
  </si>
  <si>
    <t>Zero</t>
  </si>
  <si>
    <t>Mumbai</t>
  </si>
  <si>
    <t>Bank Transfer</t>
  </si>
  <si>
    <t>2025-26</t>
  </si>
  <si>
    <t>No</t>
  </si>
  <si>
    <t>New Regime</t>
  </si>
  <si>
    <t>One</t>
  </si>
  <si>
    <t>Kolkata</t>
  </si>
  <si>
    <t>Cheque</t>
  </si>
  <si>
    <t>Two</t>
  </si>
  <si>
    <t>Chennai</t>
  </si>
  <si>
    <t>2027-28</t>
  </si>
  <si>
    <t>Three</t>
  </si>
  <si>
    <t>Bengaluru</t>
  </si>
  <si>
    <t>2028-29</t>
  </si>
  <si>
    <t>Four</t>
  </si>
  <si>
    <t>Hyderabad</t>
  </si>
  <si>
    <t>Five</t>
  </si>
  <si>
    <t>Six</t>
  </si>
  <si>
    <t>Ahmedabad</t>
  </si>
  <si>
    <t>Seven</t>
  </si>
  <si>
    <t>Other city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</si>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</sst>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₹ &quot;#,##0;[Red]&quot;-₹ &quot;#,##0;\-"/>
    <numFmt numFmtId="165" formatCode="mmm\-yyyy"/>
    <numFmt numFmtId="166" formatCode="dd\-mmm\-yyyy"/>
  </numFmts>
  <fonts count="37" x14ac:knownFonts="1">
    <font>
      <sz val="11"/>
      <color theme="1"/>
      <name val="Calibri"/>
      <family val="2"/>
      <charset val="1"/>
    </font>
    <font>
      <b/>
      <sz val="20"/>
      <color rgb="FFFFFFFF"/>
      <name val="Cambria"/>
      <charset val="1"/>
    </font>
    <font>
      <b/>
      <sz val="12"/>
      <color rgb="FF002060"/>
      <name val="Cambria"/>
      <charset val="1"/>
    </font>
    <font>
      <i/>
      <sz val="9"/>
      <color rgb="FF20AD96"/>
      <name val="Cambria"/>
      <charset val="1"/>
    </font>
    <font>
      <b/>
      <sz val="11"/>
      <color rgb="FF002060"/>
      <name val="Cambria"/>
      <charset val="1"/>
    </font>
    <font>
      <b/>
      <sz val="12"/>
      <color rgb="FF006838"/>
      <name val="Cambria"/>
      <charset val="1"/>
    </font>
    <font>
      <b/>
      <sz val="12"/>
      <color rgb="FFC00000"/>
      <name val="Cambria"/>
      <charset val="1"/>
    </font>
    <font>
      <b/>
      <sz val="10"/>
      <color rgb="FF002060"/>
      <name val="Cambria"/>
      <charset val="1"/>
    </font>
    <font>
      <b/>
      <sz val="11"/>
      <color rgb="FF000000"/>
      <name val="Cambria"/>
      <charset val="1"/>
    </font>
    <font>
      <u/>
      <sz val="10"/>
      <color rgb="FF0563C1"/>
      <name val="Cambria"/>
      <charset val="1"/>
    </font>
    <font>
      <b/>
      <u/>
      <sz val="11"/>
      <color rgb="FF002060"/>
      <name val="Cambria"/>
      <charset val="1"/>
    </font>
    <font>
      <b/>
      <sz val="18"/>
      <color rgb="FF006838"/>
      <name val="Cambria"/>
      <charset val="1"/>
    </font>
    <font>
      <b/>
      <sz val="16"/>
      <color rgb="FF006838"/>
      <name val="Cambria"/>
      <charset val="1"/>
    </font>
    <font>
      <b/>
      <sz val="11"/>
      <color rgb="FFC00000"/>
      <name val="Cambria"/>
      <charset val="1"/>
    </font>
    <font>
      <sz val="11"/>
      <color rgb="FF002060"/>
      <name val="Cambria"/>
      <charset val="1"/>
    </font>
    <font>
      <i/>
      <sz val="10"/>
      <color rgb="FF7F7F7F"/>
      <name val="Cambria"/>
      <charset val="1"/>
    </font>
    <font>
      <b/>
      <sz val="18"/>
      <color rgb="FFFFFFFF"/>
      <name val="Cambria"/>
      <charset val="1"/>
    </font>
    <font>
      <i/>
      <sz val="10"/>
      <color rgb="FF20AD96"/>
      <name val="Cambria"/>
      <charset val="1"/>
    </font>
    <font>
      <b/>
      <sz val="12"/>
      <color rgb="FF000000"/>
      <name val="Cambria"/>
      <charset val="1"/>
    </font>
    <font>
      <b/>
      <sz val="16"/>
      <color rgb="FFFFFFFF"/>
      <name val="Cambria"/>
      <charset val="1"/>
    </font>
    <font>
      <b/>
      <sz val="11"/>
      <color rgb="FFFFFFFF"/>
      <name val="Cambria"/>
      <charset val="1"/>
    </font>
    <font>
      <b/>
      <sz val="9"/>
      <color rgb="FF808080"/>
      <name val="Cambria"/>
      <charset val="1"/>
    </font>
    <font>
      <sz val="11"/>
      <color rgb="FF000000"/>
      <name val="Cambria"/>
      <charset val="1"/>
    </font>
    <font>
      <b/>
      <sz val="11"/>
      <color rgb="FF006838"/>
      <name val="Cambria"/>
      <charset val="1"/>
    </font>
    <font>
      <sz val="10"/>
      <color rgb="FF002060"/>
      <name val="Cambria"/>
      <charset val="1"/>
    </font>
    <font>
      <i/>
      <sz val="9"/>
      <color rgb="FF595959"/>
      <name val="Cambria"/>
      <charset val="1"/>
    </font>
    <font>
      <sz val="9"/>
      <color rgb="FF808080"/>
      <name val="Cambria"/>
      <charset val="1"/>
    </font>
    <font>
      <i/>
      <sz val="9"/>
      <color rgb="FF7F7F7F"/>
      <name val="Cambria"/>
      <charset val="1"/>
    </font>
    <font>
      <b/>
      <u/>
      <sz val="10"/>
      <color rgb="FF002060"/>
      <name val="Cambria"/>
      <charset val="1"/>
    </font>
    <font>
      <sz val="12"/>
      <color rgb="FF000000"/>
      <name val="Cambria"/>
      <charset val="1"/>
    </font>
    <font>
      <b/>
      <sz val="14"/>
      <color rgb="FF006838"/>
      <name val="Cambria"/>
      <charset val="1"/>
    </font>
    <font>
      <sz val="10"/>
      <color rgb="FF000000"/>
      <name val="Cambria"/>
      <charset val="1"/>
    </font>
    <font>
      <b/>
      <sz val="9"/>
      <color rgb="FFC00000"/>
      <name val="Cambria"/>
      <charset val="1"/>
    </font>
    <font>
      <i/>
      <sz val="8"/>
      <color rgb="FFA6A6A6"/>
      <name val="Cambria"/>
      <charset val="1"/>
    </font>
    <font>
      <b/>
      <sz val="12"/>
      <color rgb="FFFFFFFF"/>
      <name val="Cambria"/>
      <charset val="1"/>
    </font>
    <font>
      <b/>
      <sz val="13"/>
      <color rgb="FFFFFFFF"/>
      <name val="Cambria"/>
      <charset val="1"/>
    </font>
    <font>
      <b/>
      <i/>
      <sz val="10"/>
      <color rgb="FFC00000"/>
      <name val="Cambria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006838"/>
      </left>
      <right style="medium">
        <color rgb="FF006838"/>
      </right>
      <top style="medium">
        <color rgb="FF006838"/>
      </top>
      <bottom/>
      <diagonal/>
    </border>
    <border>
      <left style="medium">
        <color rgb="FF006838"/>
      </left>
      <right/>
      <top/>
      <bottom/>
      <diagonal/>
    </border>
    <border>
      <left/>
      <right style="medium">
        <color rgb="FF006838"/>
      </right>
      <top/>
      <bottom/>
      <diagonal/>
    </border>
    <border>
      <left style="medium">
        <color rgb="FF006838"/>
      </left>
      <right style="medium">
        <color rgb="FF006838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6838"/>
      </right>
      <top/>
      <bottom style="thin">
        <color auto="1"/>
      </bottom>
      <diagonal/>
    </border>
    <border>
      <left style="medium">
        <color rgb="FF006838"/>
      </left>
      <right style="medium">
        <color rgb="FF006838"/>
      </right>
      <top/>
      <bottom style="medium">
        <color rgb="FF006838"/>
      </bottom>
      <diagonal/>
    </border>
    <border>
      <left/>
      <right/>
      <top style="dashed">
        <color rgb="FF7F7F7F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7" fillId="0" borderId="0" xfId="0" applyFont="1"/>
    <xf numFmtId="0" fontId="17" fillId="0" borderId="0" xfId="0" applyFont="1"/>
    <xf numFmtId="0" fontId="19" fillId="2" borderId="0" xfId="0" applyFont="1" applyFill="1" applyAlignment="1">
      <alignment horizontal="left" vertical="center" wrapText="1"/>
    </xf>
    <xf numFmtId="0" fontId="6" fillId="0" borderId="0" xfId="0" applyFont="1"/>
    <xf numFmtId="0" fontId="14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2" fillId="0" borderId="0" xfId="0" applyFont="1"/>
    <xf numFmtId="0" fontId="7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64" fontId="14" fillId="7" borderId="1" xfId="0" applyNumberFormat="1" applyFont="1" applyFill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0" xfId="0" applyFont="1"/>
    <xf numFmtId="164" fontId="20" fillId="2" borderId="1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4" fillId="4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164" fontId="35" fillId="2" borderId="1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8" fillId="0" borderId="0" xfId="0" applyFont="1"/>
    <xf numFmtId="0" fontId="16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/>
    </xf>
    <xf numFmtId="0" fontId="29" fillId="0" borderId="5" xfId="0" applyFont="1" applyBorder="1" applyAlignment="1">
      <alignment horizontal="left" vertical="top" wrapText="1"/>
    </xf>
    <xf numFmtId="164" fontId="30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</cellXfs>
  <cellStyles count="1">
    <cellStyle name="Normal" xfId="0" builtinId="0"/>
  </cellStyles>
  <dxfs count="2">
    <dxf>
      <fill>
        <patternFill>
          <bgColor rgb="FFFCE4D6"/>
        </patternFill>
      </fill>
      <border diagonalUp="0" diagonalDown="0">
        <left style="dashed">
          <color rgb="FF7F7F7F"/>
        </left>
        <right style="dashed">
          <color rgb="FF7F7F7F"/>
        </right>
        <top style="dashed">
          <color rgb="FF7F7F7F"/>
        </top>
        <bottom style="dashed">
          <color rgb="FF7F7F7F"/>
        </bottom>
      </border>
    </dxf>
    <dxf>
      <font>
        <i/>
        <color rgb="FFA6A6A6"/>
      </font>
      <fill>
        <patternFill>
          <bgColor rgb="FFF2F2F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7F7F7F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EDEDED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1142640</xdr:colOff>
      <xdr:row>20</xdr:row>
      <xdr:rowOff>190080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61680" y="45626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83160</xdr:rowOff>
    </xdr:from>
    <xdr:to>
      <xdr:col>1</xdr:col>
      <xdr:colOff>1904760</xdr:colOff>
      <xdr:row>23</xdr:row>
      <xdr:rowOff>37440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000" y="438156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2</xdr:col>
      <xdr:colOff>1238040</xdr:colOff>
      <xdr:row>27</xdr:row>
      <xdr:rowOff>28440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78400" y="591516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5:F23"/>
  <sheetViews>
    <sheetView showGridLines="0" zoomScaleNormal="100" workbookViewId="0"/>
  </sheetViews>
  <sheetFormatPr defaultColWidth="8.7109375" defaultRowHeight="15" x14ac:dyDescent="0.25"/>
  <cols>
    <col min="1" max="1" width="2" customWidth="1"/>
    <col min="2" max="2" width="26" customWidth="1"/>
    <col min="3" max="3" width="24" customWidth="1"/>
    <col min="4" max="4" width="4" customWidth="1"/>
    <col min="5" max="5" width="30" customWidth="1"/>
    <col min="6" max="6" width="20" customWidth="1"/>
    <col min="7" max="7" width="4" customWidth="1"/>
  </cols>
  <sheetData>
    <row r="5" spans="2:6" ht="37.5" customHeight="1" x14ac:dyDescent="0.25">
      <c r="B5" s="12" t="s">
        <v>0</v>
      </c>
      <c r="C5" s="12"/>
      <c r="D5" s="12"/>
      <c r="E5" s="12"/>
      <c r="F5" s="12"/>
    </row>
    <row r="6" spans="2:6" ht="21.75" customHeight="1" x14ac:dyDescent="0.25">
      <c r="B6" s="11" t="str">
        <f>"FY "&amp;'Basic Details'!C12&amp;"  •  Tenant: "&amp;'Basic Details'!C3&amp;"  •  Landlord: "&amp;'Basic Details'!C4</f>
        <v>FY 2026-27  •  Tenant: Simran Kaur  •  Landlord: Gurdev Singh</v>
      </c>
      <c r="C6" s="11"/>
      <c r="D6" s="11"/>
      <c r="E6" s="11"/>
      <c r="F6" s="11"/>
    </row>
    <row r="8" spans="2:6" ht="15.75" x14ac:dyDescent="0.25">
      <c r="B8" s="13" t="s">
        <v>1</v>
      </c>
      <c r="E8" s="13" t="s">
        <v>2</v>
      </c>
    </row>
    <row r="9" spans="2:6" ht="24" customHeight="1" x14ac:dyDescent="0.25">
      <c r="B9" s="14" t="str">
        <f>HYPERLINK("#'Basic Details'!A1","1. Basic Details  ►")</f>
        <v>1. Basic Details  ►</v>
      </c>
      <c r="C9" s="15" t="s">
        <v>3</v>
      </c>
      <c r="E9" s="16" t="s">
        <v>4</v>
      </c>
      <c r="F9" s="17">
        <f>COUNTIF('Rent Schedule'!C5:C16,"Yes")</f>
        <v>12</v>
      </c>
    </row>
    <row r="10" spans="2:6" ht="24" customHeight="1" x14ac:dyDescent="0.25">
      <c r="B10" s="14" t="str">
        <f>HYPERLINK("#'Rent Schedule'!A1","2. Rent Schedule  ►")</f>
        <v>2. Rent Schedule  ►</v>
      </c>
      <c r="C10" s="15" t="s">
        <v>5</v>
      </c>
      <c r="E10" s="16" t="s">
        <v>6</v>
      </c>
      <c r="F10" s="18">
        <f>'Basic Details'!C17</f>
        <v>183000</v>
      </c>
    </row>
    <row r="11" spans="2:6" ht="24" customHeight="1" x14ac:dyDescent="0.25">
      <c r="B11" s="14" t="str">
        <f>HYPERLINK("#'Rent Receipts'!A1","3. Rent Receipts  ►")</f>
        <v>3. Rent Receipts  ►</v>
      </c>
      <c r="C11" s="15" t="s">
        <v>7</v>
      </c>
      <c r="E11" s="16" t="s">
        <v>8</v>
      </c>
      <c r="F11" s="19">
        <f>'HRA Calculator'!B16</f>
        <v>144600</v>
      </c>
    </row>
    <row r="12" spans="2:6" ht="24" customHeight="1" x14ac:dyDescent="0.25">
      <c r="B12" s="14" t="str">
        <f>HYPERLINK("#'HRA Calculator'!A1","4. HRA Calculator  ►")</f>
        <v>4. HRA Calculator  ►</v>
      </c>
      <c r="C12" s="15" t="s">
        <v>9</v>
      </c>
      <c r="E12" s="16" t="s">
        <v>10</v>
      </c>
      <c r="F12" s="18">
        <f>'HRA Calculator'!B17</f>
        <v>9000</v>
      </c>
    </row>
    <row r="13" spans="2:6" ht="24" customHeight="1" x14ac:dyDescent="0.25">
      <c r="B13" s="14" t="str">
        <f>HYPERLINK("#'About Workbook'!A1","How to use  ►")</f>
        <v>How to use  ►</v>
      </c>
      <c r="C13" s="15" t="s">
        <v>11</v>
      </c>
      <c r="E13" s="16" t="s">
        <v>12</v>
      </c>
      <c r="F13" s="20" t="str">
        <f>'Basic Details'!C19</f>
        <v>Metro – 50% (from FY 2026-27)</v>
      </c>
    </row>
    <row r="15" spans="2:6" ht="15.75" x14ac:dyDescent="0.25">
      <c r="B15" s="21" t="s">
        <v>13</v>
      </c>
    </row>
    <row r="16" spans="2:6" x14ac:dyDescent="0.25">
      <c r="B16" s="10" t="str">
        <f>'Basic Details'!A22</f>
        <v>✔ Landlord PAN requirement met.</v>
      </c>
      <c r="C16" s="10"/>
      <c r="D16" s="10"/>
      <c r="E16" s="10"/>
      <c r="F16" s="10"/>
    </row>
    <row r="17" spans="2:6" x14ac:dyDescent="0.25">
      <c r="B17" s="10" t="str">
        <f>'Basic Details'!A23</f>
        <v>✔ No TDS on rent needed – rent is not above ₹50,000 a month.</v>
      </c>
      <c r="C17" s="10"/>
      <c r="D17" s="10"/>
      <c r="E17" s="10"/>
      <c r="F17" s="10"/>
    </row>
    <row r="18" spans="2:6" x14ac:dyDescent="0.25">
      <c r="B18" s="10" t="str">
        <f>'Basic Details'!A24</f>
        <v>ℹ Some cash receipts are above ₹5,000 – affix a ₹1 revenue stamp before the landlord signs.</v>
      </c>
      <c r="C18" s="10"/>
      <c r="D18" s="10"/>
      <c r="E18" s="10"/>
      <c r="F18" s="10"/>
    </row>
    <row r="20" spans="2:6" x14ac:dyDescent="0.25">
      <c r="E20" s="22" t="s">
        <v>14</v>
      </c>
    </row>
    <row r="23" spans="2:6" x14ac:dyDescent="0.25">
      <c r="F23" s="23" t="s">
        <v>15</v>
      </c>
    </row>
  </sheetData>
  <mergeCells count="5">
    <mergeCell ref="B5:F5"/>
    <mergeCell ref="B6:F6"/>
    <mergeCell ref="B16:F16"/>
    <mergeCell ref="B17:F17"/>
    <mergeCell ref="B18:F18"/>
  </mergeCells>
  <hyperlinks>
    <hyperlink ref="F23" r:id="rId1" xr:uid="{00000000-0004-0000-0000-000000000000}"/>
  </hyperlinks>
  <pageMargins left="0.75" right="0.75" top="1" bottom="1" header="0.511811023622047" footer="0.511811023622047"/>
  <pageSetup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AD96"/>
    <pageSetUpPr fitToPage="1"/>
  </sheetPr>
  <dimension ref="A1:B22"/>
  <sheetViews>
    <sheetView showGridLines="0" zoomScaleNormal="100" workbookViewId="0"/>
  </sheetViews>
  <sheetFormatPr defaultColWidth="8.7109375" defaultRowHeight="15" x14ac:dyDescent="0.25"/>
  <cols>
    <col min="1" max="1" width="10.42578125" customWidth="1"/>
    <col min="2" max="2" width="110" customWidth="1"/>
  </cols>
  <sheetData>
    <row r="1" spans="1:2" x14ac:dyDescent="0.25">
      <c r="A1" s="24" t="s">
        <v>16</v>
      </c>
    </row>
    <row r="2" spans="1:2" ht="22.5" x14ac:dyDescent="0.3">
      <c r="A2" s="25" t="s">
        <v>17</v>
      </c>
    </row>
    <row r="3" spans="1:2" ht="15.75" x14ac:dyDescent="0.25">
      <c r="A3" s="26">
        <v>1</v>
      </c>
      <c r="B3" s="27" t="s">
        <v>18</v>
      </c>
    </row>
    <row r="4" spans="1:2" ht="15.75" x14ac:dyDescent="0.25">
      <c r="A4" s="26">
        <v>2</v>
      </c>
      <c r="B4" s="27" t="s">
        <v>19</v>
      </c>
    </row>
    <row r="5" spans="1:2" ht="15.75" x14ac:dyDescent="0.25">
      <c r="A5" s="26">
        <v>3</v>
      </c>
      <c r="B5" s="27" t="s">
        <v>20</v>
      </c>
    </row>
    <row r="6" spans="1:2" ht="15.75" x14ac:dyDescent="0.25">
      <c r="A6" s="26">
        <v>4</v>
      </c>
      <c r="B6" s="27" t="s">
        <v>21</v>
      </c>
    </row>
    <row r="7" spans="1:2" ht="15.75" x14ac:dyDescent="0.25">
      <c r="A7" s="26">
        <v>5</v>
      </c>
      <c r="B7" s="27" t="s">
        <v>22</v>
      </c>
    </row>
    <row r="8" spans="1:2" ht="15.75" x14ac:dyDescent="0.25">
      <c r="A8" s="26">
        <v>6</v>
      </c>
      <c r="B8" s="27" t="s">
        <v>23</v>
      </c>
    </row>
    <row r="9" spans="1:2" ht="15.75" x14ac:dyDescent="0.25">
      <c r="A9" s="26">
        <v>7</v>
      </c>
      <c r="B9" s="27" t="s">
        <v>24</v>
      </c>
    </row>
    <row r="10" spans="1:2" ht="15.75" x14ac:dyDescent="0.25">
      <c r="A10" s="26">
        <v>8</v>
      </c>
      <c r="B10" s="27" t="s">
        <v>25</v>
      </c>
    </row>
    <row r="11" spans="1:2" ht="15.75" x14ac:dyDescent="0.25">
      <c r="A11" s="26">
        <v>9</v>
      </c>
      <c r="B11" s="27" t="s">
        <v>26</v>
      </c>
    </row>
    <row r="12" spans="1:2" ht="15.75" x14ac:dyDescent="0.25">
      <c r="A12" s="26">
        <v>10</v>
      </c>
      <c r="B12" s="27" t="s">
        <v>27</v>
      </c>
    </row>
    <row r="13" spans="1:2" ht="15.75" x14ac:dyDescent="0.25">
      <c r="A13" s="26">
        <v>11</v>
      </c>
      <c r="B13" s="27" t="s">
        <v>28</v>
      </c>
    </row>
    <row r="14" spans="1:2" ht="15.75" x14ac:dyDescent="0.25">
      <c r="A14" s="26">
        <v>12</v>
      </c>
      <c r="B14" s="27" t="s">
        <v>29</v>
      </c>
    </row>
    <row r="16" spans="1:2" ht="20.25" x14ac:dyDescent="0.3">
      <c r="A16" s="9" t="s">
        <v>30</v>
      </c>
      <c r="B16" s="9"/>
    </row>
    <row r="17" spans="1:2" ht="28.5" x14ac:dyDescent="0.25">
      <c r="A17" s="28" t="s">
        <v>31</v>
      </c>
      <c r="B17" s="29" t="s">
        <v>32</v>
      </c>
    </row>
    <row r="18" spans="1:2" ht="28.5" x14ac:dyDescent="0.25">
      <c r="A18" s="28" t="s">
        <v>33</v>
      </c>
      <c r="B18" s="29" t="s">
        <v>34</v>
      </c>
    </row>
    <row r="19" spans="1:2" ht="28.5" x14ac:dyDescent="0.25">
      <c r="A19" s="28" t="s">
        <v>35</v>
      </c>
      <c r="B19" s="29" t="s">
        <v>36</v>
      </c>
    </row>
    <row r="20" spans="1:2" ht="28.5" x14ac:dyDescent="0.25">
      <c r="A20" s="28" t="s">
        <v>37</v>
      </c>
      <c r="B20" s="29" t="s">
        <v>38</v>
      </c>
    </row>
    <row r="22" spans="1:2" ht="25.5" x14ac:dyDescent="0.25">
      <c r="B22" s="30" t="s">
        <v>39</v>
      </c>
    </row>
  </sheetData>
  <mergeCells count="1">
    <mergeCell ref="A16:B16"/>
  </mergeCells>
  <hyperlinks>
    <hyperlink ref="A1" r:id="rId1" location="'Dashboard'!A1" xr:uid="{00000000-0004-0000-0100-000000000000}"/>
  </hyperlinks>
  <pageMargins left="0.75" right="0.75" top="1" bottom="1" header="0.511811023622047" footer="0.511811023622047"/>
  <pageSetup orientation="portrait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838"/>
    <pageSetUpPr fitToPage="1"/>
  </sheetPr>
  <dimension ref="A1:D26"/>
  <sheetViews>
    <sheetView showGridLines="0" zoomScaleNormal="100" workbookViewId="0"/>
  </sheetViews>
  <sheetFormatPr defaultColWidth="8.7109375" defaultRowHeight="15" x14ac:dyDescent="0.25"/>
  <cols>
    <col min="1" max="1" width="26" customWidth="1"/>
    <col min="2" max="2" width="12" customWidth="1"/>
    <col min="3" max="3" width="44" customWidth="1"/>
    <col min="4" max="4" width="58" customWidth="1"/>
  </cols>
  <sheetData>
    <row r="1" spans="1:4" x14ac:dyDescent="0.25">
      <c r="A1" s="24" t="s">
        <v>16</v>
      </c>
    </row>
    <row r="2" spans="1:4" ht="31.5" customHeight="1" x14ac:dyDescent="0.25">
      <c r="A2" s="8" t="s">
        <v>40</v>
      </c>
      <c r="B2" s="8"/>
      <c r="C2" s="8"/>
      <c r="D2" s="8"/>
    </row>
    <row r="3" spans="1:4" ht="21.75" customHeight="1" x14ac:dyDescent="0.25">
      <c r="A3" s="7" t="s">
        <v>41</v>
      </c>
      <c r="B3" s="7"/>
      <c r="C3" s="32" t="s">
        <v>42</v>
      </c>
      <c r="D3" s="33" t="s">
        <v>43</v>
      </c>
    </row>
    <row r="4" spans="1:4" ht="21.75" customHeight="1" x14ac:dyDescent="0.25">
      <c r="A4" s="7" t="s">
        <v>44</v>
      </c>
      <c r="B4" s="7"/>
      <c r="C4" s="32" t="s">
        <v>45</v>
      </c>
      <c r="D4" s="33" t="s">
        <v>46</v>
      </c>
    </row>
    <row r="5" spans="1:4" ht="21.75" customHeight="1" x14ac:dyDescent="0.25">
      <c r="A5" s="7" t="s">
        <v>47</v>
      </c>
      <c r="B5" s="7"/>
      <c r="C5" s="32" t="s">
        <v>48</v>
      </c>
      <c r="D5" s="33" t="s">
        <v>49</v>
      </c>
    </row>
    <row r="6" spans="1:4" ht="21.75" customHeight="1" x14ac:dyDescent="0.25">
      <c r="A6" s="7" t="s">
        <v>50</v>
      </c>
      <c r="B6" s="7"/>
      <c r="C6" s="32" t="s">
        <v>51</v>
      </c>
      <c r="D6" s="33" t="s">
        <v>52</v>
      </c>
    </row>
    <row r="7" spans="1:4" ht="21.75" customHeight="1" x14ac:dyDescent="0.25">
      <c r="A7" s="7" t="s">
        <v>53</v>
      </c>
      <c r="B7" s="7"/>
      <c r="C7" s="32" t="s">
        <v>54</v>
      </c>
      <c r="D7" s="33" t="s">
        <v>55</v>
      </c>
    </row>
    <row r="8" spans="1:4" ht="21.75" customHeight="1" x14ac:dyDescent="0.25">
      <c r="A8" s="7" t="s">
        <v>56</v>
      </c>
      <c r="B8" s="7"/>
      <c r="C8" s="32" t="s">
        <v>57</v>
      </c>
      <c r="D8" s="33" t="s">
        <v>58</v>
      </c>
    </row>
    <row r="9" spans="1:4" ht="21.75" customHeight="1" x14ac:dyDescent="0.25">
      <c r="A9" s="7" t="s">
        <v>59</v>
      </c>
      <c r="B9" s="7"/>
      <c r="C9" s="34">
        <v>15000</v>
      </c>
      <c r="D9" s="33" t="s">
        <v>60</v>
      </c>
    </row>
    <row r="10" spans="1:4" ht="21.75" customHeight="1" x14ac:dyDescent="0.25">
      <c r="A10" s="7" t="s">
        <v>61</v>
      </c>
      <c r="B10" s="7"/>
      <c r="C10" s="32">
        <v>5</v>
      </c>
      <c r="D10" s="33" t="s">
        <v>62</v>
      </c>
    </row>
    <row r="11" spans="1:4" ht="21.75" customHeight="1" x14ac:dyDescent="0.25">
      <c r="A11" s="7" t="s">
        <v>63</v>
      </c>
      <c r="B11" s="7"/>
      <c r="C11" s="32" t="s">
        <v>64</v>
      </c>
      <c r="D11" s="33" t="s">
        <v>65</v>
      </c>
    </row>
    <row r="12" spans="1:4" ht="21.75" customHeight="1" x14ac:dyDescent="0.25">
      <c r="A12" s="7" t="s">
        <v>66</v>
      </c>
      <c r="B12" s="7"/>
      <c r="C12" s="32" t="s">
        <v>67</v>
      </c>
      <c r="D12" s="33" t="s">
        <v>68</v>
      </c>
    </row>
    <row r="13" spans="1:4" ht="21.75" customHeight="1" x14ac:dyDescent="0.25">
      <c r="A13" s="7" t="s">
        <v>69</v>
      </c>
      <c r="B13" s="7"/>
      <c r="C13" s="32" t="s">
        <v>70</v>
      </c>
      <c r="D13" s="33" t="s">
        <v>71</v>
      </c>
    </row>
    <row r="15" spans="1:4" ht="15.75" x14ac:dyDescent="0.25">
      <c r="A15" s="6" t="s">
        <v>72</v>
      </c>
      <c r="B15" s="6"/>
      <c r="C15" s="6"/>
      <c r="D15" s="6"/>
    </row>
    <row r="16" spans="1:4" ht="15" customHeight="1" x14ac:dyDescent="0.25">
      <c r="A16" s="5" t="s">
        <v>73</v>
      </c>
      <c r="B16" s="5"/>
      <c r="C16" s="35">
        <f>VALUE(LEFT(C12,4))</f>
        <v>2026</v>
      </c>
    </row>
    <row r="17" spans="1:4" ht="15" customHeight="1" x14ac:dyDescent="0.25">
      <c r="A17" s="5" t="s">
        <v>74</v>
      </c>
      <c r="B17" s="5"/>
      <c r="C17" s="36">
        <f>SUM('Rent Schedule'!G5:G16)</f>
        <v>183000</v>
      </c>
    </row>
    <row r="18" spans="1:4" ht="15" customHeight="1" x14ac:dyDescent="0.25">
      <c r="A18" s="5" t="s">
        <v>75</v>
      </c>
      <c r="B18" s="5"/>
      <c r="C18" s="36">
        <f>MAX('Rent Schedule'!G5:G16)</f>
        <v>16000</v>
      </c>
    </row>
    <row r="19" spans="1:4" ht="15" customHeight="1" x14ac:dyDescent="0.25">
      <c r="A19" s="5" t="s">
        <v>12</v>
      </c>
      <c r="B19" s="5"/>
      <c r="C19" s="35" t="str">
        <f>IF(OR(C8="Delhi",C8="Mumbai",C8="Kolkata",C8="Chennai"),"Metro – 50%",IF(AND(C8&lt;&gt;"Other city",C16&gt;=2026),"Metro – 50% (from FY 2026-27)","Non-metro – 40%"))</f>
        <v>Metro – 50% (from FY 2026-27)</v>
      </c>
    </row>
    <row r="21" spans="1:4" ht="15.75" x14ac:dyDescent="0.25">
      <c r="A21" s="4" t="s">
        <v>13</v>
      </c>
      <c r="B21" s="4"/>
      <c r="C21" s="4"/>
      <c r="D21" s="4"/>
    </row>
    <row r="22" spans="1:4" x14ac:dyDescent="0.25">
      <c r="A22" s="10" t="str">
        <f>IF(AND(C17&gt;100000,LEN(TRIM(C5))&lt;&gt;10),"⚠ Annual rent is above ₹1,00,000 – enter your landlord's 10-character PAN.","✔ Landlord PAN requirement met.")</f>
        <v>✔ Landlord PAN requirement met.</v>
      </c>
      <c r="B22" s="10"/>
      <c r="C22" s="10"/>
      <c r="D22" s="10"/>
    </row>
    <row r="23" spans="1:4" x14ac:dyDescent="0.25">
      <c r="A23" s="10" t="str">
        <f>IF(C18&gt;50000,"⚠ Rent is above ₹50,000 a month – you must deduct 2% TDS on rent (Sec. 393, earlier 194-IB) and file Form 141.","✔ No TDS on rent needed – rent is not above ₹50,000 a month.")</f>
        <v>✔ No TDS on rent needed – rent is not above ₹50,000 a month.</v>
      </c>
      <c r="B23" s="10"/>
      <c r="C23" s="10"/>
      <c r="D23" s="10"/>
    </row>
    <row r="24" spans="1:4" x14ac:dyDescent="0.25">
      <c r="A24" s="10" t="str">
        <f>IF(COUNTIFS('Rent Schedule'!E5:E16,"Cash",'Rent Schedule'!G5:G16,"&gt;5000")&gt;0,"ℹ Some cash receipts are above ₹5,000 – affix a ₹1 revenue stamp before the landlord signs.","✔ No revenue stamp needed.")</f>
        <v>ℹ Some cash receipts are above ₹5,000 – affix a ₹1 revenue stamp before the landlord signs.</v>
      </c>
      <c r="B24" s="10"/>
      <c r="C24" s="10"/>
      <c r="D24" s="10"/>
    </row>
    <row r="26" spans="1:4" ht="15.75" x14ac:dyDescent="0.25">
      <c r="B26" s="37" t="s">
        <v>14</v>
      </c>
    </row>
  </sheetData>
  <mergeCells count="21">
    <mergeCell ref="A24:D24"/>
    <mergeCell ref="A18:B18"/>
    <mergeCell ref="A19:B19"/>
    <mergeCell ref="A21:D21"/>
    <mergeCell ref="A22:D22"/>
    <mergeCell ref="A23:D23"/>
    <mergeCell ref="A12:B12"/>
    <mergeCell ref="A13:B13"/>
    <mergeCell ref="A15:D15"/>
    <mergeCell ref="A16:B16"/>
    <mergeCell ref="A17:B17"/>
    <mergeCell ref="A7:B7"/>
    <mergeCell ref="A8:B8"/>
    <mergeCell ref="A9:B9"/>
    <mergeCell ref="A10:B10"/>
    <mergeCell ref="A11:B11"/>
    <mergeCell ref="A2:D2"/>
    <mergeCell ref="A3:B3"/>
    <mergeCell ref="A4:B4"/>
    <mergeCell ref="A5:B5"/>
    <mergeCell ref="A6:B6"/>
  </mergeCells>
  <dataValidations count="1">
    <dataValidation type="whole" showErrorMessage="1" error="Enter a day from 1 to 28" sqref="C10" xr:uid="{00000000-0002-0000-0200-000003000000}">
      <formula1>1</formula1>
      <formula2>28</formula2>
    </dataValidation>
  </dataValidations>
  <hyperlinks>
    <hyperlink ref="A1" r:id="rId1" location="'Dashboard'!A1" xr:uid="{00000000-0004-0000-0200-000000000000}"/>
  </hyperlinks>
  <pageMargins left="0.75" right="0.75" top="1" bottom="1" header="0.511811023622047" footer="0.511811023622047"/>
  <pageSetup orientation="landscape" horizontalDpi="300" verticalDpi="30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200-000000000000}">
          <x14:formula1>
            <xm:f>Lists!$A$2:$A$10</xm:f>
          </x14:formula1>
          <x14:formula2>
            <xm:f>0</xm:f>
          </x14:formula2>
          <xm:sqref>C8</xm:sqref>
        </x14:dataValidation>
        <x14:dataValidation type="list" xr:uid="{00000000-0002-0000-0200-000001000000}">
          <x14:formula1>
            <xm:f>Lists!$B$2:$B$5</xm:f>
          </x14:formula1>
          <x14:formula2>
            <xm:f>0</xm:f>
          </x14:formula2>
          <xm:sqref>C11</xm:sqref>
        </x14:dataValidation>
        <x14:dataValidation type="list" xr:uid="{00000000-0002-0000-0200-000002000000}">
          <x14:formula1>
            <xm:f>Lists!$C$2:$C$6</xm:f>
          </x14:formula1>
          <x14:formula2>
            <xm:f>0</xm:f>
          </x14:formula2>
          <xm:sqref>C12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838"/>
    <pageSetUpPr fitToPage="1"/>
  </sheetPr>
  <dimension ref="A1:K1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6" customWidth="1"/>
    <col min="2" max="2" width="12" customWidth="1"/>
    <col min="3" max="3" width="10" customWidth="1"/>
    <col min="4" max="4" width="14" customWidth="1"/>
    <col min="5" max="6" width="15" customWidth="1"/>
    <col min="7" max="7" width="13" customWidth="1"/>
    <col min="8" max="8" width="15" customWidth="1"/>
    <col min="9" max="9" width="22" customWidth="1"/>
    <col min="10" max="10" width="52" customWidth="1"/>
    <col min="11" max="11" width="12" hidden="1" customWidth="1"/>
  </cols>
  <sheetData>
    <row r="1" spans="1:11" x14ac:dyDescent="0.25">
      <c r="A1" s="24" t="s">
        <v>16</v>
      </c>
    </row>
    <row r="2" spans="1:11" ht="27.75" customHeight="1" x14ac:dyDescent="0.25">
      <c r="A2" s="3" t="str">
        <f>"Rent Schedule – FY "&amp;'Basic Details'!C12</f>
        <v>Rent Schedule – FY 2026-27</v>
      </c>
      <c r="B2" s="3"/>
      <c r="C2" s="3"/>
      <c r="D2" s="3"/>
      <c r="E2" s="3"/>
      <c r="F2" s="3"/>
      <c r="G2" s="3"/>
      <c r="H2" s="3"/>
      <c r="I2" s="3"/>
      <c r="J2" s="3"/>
    </row>
    <row r="3" spans="1:11" x14ac:dyDescent="0.25">
      <c r="A3" s="2" t="s">
        <v>76</v>
      </c>
      <c r="B3" s="2"/>
      <c r="C3" s="2"/>
      <c r="D3" s="2"/>
      <c r="E3" s="2"/>
      <c r="F3" s="2"/>
      <c r="G3" s="2"/>
      <c r="H3" s="2"/>
      <c r="I3" s="2"/>
      <c r="J3" s="2"/>
    </row>
    <row r="4" spans="1:11" ht="39.75" customHeight="1" x14ac:dyDescent="0.25">
      <c r="A4" s="38" t="s">
        <v>77</v>
      </c>
      <c r="B4" s="38" t="s">
        <v>78</v>
      </c>
      <c r="C4" s="38" t="s">
        <v>79</v>
      </c>
      <c r="D4" s="38" t="s">
        <v>80</v>
      </c>
      <c r="E4" s="38" t="s">
        <v>81</v>
      </c>
      <c r="F4" s="38" t="s">
        <v>82</v>
      </c>
      <c r="G4" s="38" t="s">
        <v>83</v>
      </c>
      <c r="H4" s="38" t="s">
        <v>84</v>
      </c>
      <c r="I4" s="38" t="s">
        <v>85</v>
      </c>
      <c r="J4" s="38" t="s">
        <v>86</v>
      </c>
      <c r="K4" s="39" t="s">
        <v>87</v>
      </c>
    </row>
    <row r="5" spans="1:11" ht="21.75" customHeight="1" x14ac:dyDescent="0.25">
      <c r="A5" s="40">
        <v>1</v>
      </c>
      <c r="B5" s="41">
        <f>DATE('Basic Details'!$C$16,4,1)</f>
        <v>46113</v>
      </c>
      <c r="C5" s="42" t="s">
        <v>88</v>
      </c>
      <c r="D5" s="43"/>
      <c r="E5" s="42"/>
      <c r="F5" s="44">
        <f>IF(C5="Yes",DATE(YEAR(B5),MONTH(B5),MIN('Basic Details'!$C$10,DAY(EOMONTH(B5,0)))),"")</f>
        <v>46117</v>
      </c>
      <c r="G5" s="45">
        <f>IF(C5="Yes",IF(N(D5)&gt;0,D5,'Basic Details'!$C$9),0)</f>
        <v>15000</v>
      </c>
      <c r="H5" s="40" t="str">
        <f>IF(C5="Yes",'Basic Details'!$C$13&amp;TEXT(COUNTIF($C$5:C5,"Yes"),"00"),"")</f>
        <v>RR/26-27/01</v>
      </c>
      <c r="I5" s="46" t="s">
        <v>89</v>
      </c>
      <c r="J5" s="47" t="str">
        <f>IF(C5="Yes",IF(INT(G5)&lt;=0,"Rupees Zero Only","Rupees "&amp;TRIM(IF(INT(INT(G5)/10000000)&gt;0,VLOOKUP(INT(INT(G5)/10000000),Lists!$F$2:$G$101,2,FALSE())&amp;" Crore ","")&amp;IF(INT(MOD(INT(G5),10000000)/100000)&gt;0,VLOOKUP(INT(MOD(INT(G5),10000000)/100000),Lists!$F$2:$G$101,2,FALSE())&amp;" Lakh ","")&amp;IF(INT(MOD(INT(G5),100000)/1000)&gt;0,VLOOKUP(INT(MOD(INT(G5),100000)/1000),Lists!$F$2:$G$101,2,FALSE())&amp;" Thousand ","")&amp;IF(INT(MOD(INT(G5),1000)/100)&gt;0,VLOOKUP(INT(MOD(INT(G5),1000)/100),Lists!$F$2:$G$101,2,FALSE())&amp;" Hundred ","")&amp;IF(MOD(INT(G5),100)&gt;0,IF(INT(G5)&gt;99,"and ","")&amp;VLOOKUP(MOD(INT(G5),100),Lists!$F$2:$G$101,2,FALSE()),""))&amp;" Only"),"")</f>
        <v>Rupees Fifteen Thousand Only</v>
      </c>
      <c r="K5" s="48" t="str">
        <f>IF(E5="",'Basic Details'!$C$11,E5)</f>
        <v>UPI</v>
      </c>
    </row>
    <row r="6" spans="1:11" ht="21.75" customHeight="1" x14ac:dyDescent="0.25">
      <c r="A6" s="40">
        <v>2</v>
      </c>
      <c r="B6" s="41">
        <f>DATE('Basic Details'!$C$16,5,1)</f>
        <v>46143</v>
      </c>
      <c r="C6" s="42" t="s">
        <v>88</v>
      </c>
      <c r="D6" s="43"/>
      <c r="E6" s="42"/>
      <c r="F6" s="44">
        <f>IF(C6="Yes",DATE(YEAR(B6),MONTH(B6),MIN('Basic Details'!$C$10,DAY(EOMONTH(B6,0)))),"")</f>
        <v>46147</v>
      </c>
      <c r="G6" s="45">
        <f>IF(C6="Yes",IF(N(D6)&gt;0,D6,'Basic Details'!$C$9),0)</f>
        <v>15000</v>
      </c>
      <c r="H6" s="40" t="str">
        <f>IF(C6="Yes",'Basic Details'!$C$13&amp;TEXT(COUNTIF($C$5:C6,"Yes"),"00"),"")</f>
        <v>RR/26-27/02</v>
      </c>
      <c r="I6" s="46" t="s">
        <v>90</v>
      </c>
      <c r="J6" s="47" t="str">
        <f>IF(C6="Yes",IF(INT(G6)&lt;=0,"Rupees Zero Only","Rupees "&amp;TRIM(IF(INT(INT(G6)/10000000)&gt;0,VLOOKUP(INT(INT(G6)/10000000),Lists!$F$2:$G$101,2,FALSE())&amp;" Crore ","")&amp;IF(INT(MOD(INT(G6),10000000)/100000)&gt;0,VLOOKUP(INT(MOD(INT(G6),10000000)/100000),Lists!$F$2:$G$101,2,FALSE())&amp;" Lakh ","")&amp;IF(INT(MOD(INT(G6),100000)/1000)&gt;0,VLOOKUP(INT(MOD(INT(G6),100000)/1000),Lists!$F$2:$G$101,2,FALSE())&amp;" Thousand ","")&amp;IF(INT(MOD(INT(G6),1000)/100)&gt;0,VLOOKUP(INT(MOD(INT(G6),1000)/100),Lists!$F$2:$G$101,2,FALSE())&amp;" Hundred ","")&amp;IF(MOD(INT(G6),100)&gt;0,IF(INT(G6)&gt;99,"and ","")&amp;VLOOKUP(MOD(INT(G6),100),Lists!$F$2:$G$101,2,FALSE()),""))&amp;" Only"),"")</f>
        <v>Rupees Fifteen Thousand Only</v>
      </c>
      <c r="K6" s="48" t="str">
        <f>IF(E6="",'Basic Details'!$C$11,E6)</f>
        <v>UPI</v>
      </c>
    </row>
    <row r="7" spans="1:11" ht="21.75" customHeight="1" x14ac:dyDescent="0.25">
      <c r="A7" s="40">
        <v>3</v>
      </c>
      <c r="B7" s="41">
        <f>DATE('Basic Details'!$C$16,6,1)</f>
        <v>46174</v>
      </c>
      <c r="C7" s="42" t="s">
        <v>88</v>
      </c>
      <c r="D7" s="43"/>
      <c r="E7" s="42"/>
      <c r="F7" s="44">
        <f>IF(C7="Yes",DATE(YEAR(B7),MONTH(B7),MIN('Basic Details'!$C$10,DAY(EOMONTH(B7,0)))),"")</f>
        <v>46178</v>
      </c>
      <c r="G7" s="45">
        <f>IF(C7="Yes",IF(N(D7)&gt;0,D7,'Basic Details'!$C$9),0)</f>
        <v>15000</v>
      </c>
      <c r="H7" s="40" t="str">
        <f>IF(C7="Yes",'Basic Details'!$C$13&amp;TEXT(COUNTIF($C$5:C7,"Yes"),"00"),"")</f>
        <v>RR/26-27/03</v>
      </c>
      <c r="I7" s="46" t="s">
        <v>91</v>
      </c>
      <c r="J7" s="47" t="str">
        <f>IF(C7="Yes",IF(INT(G7)&lt;=0,"Rupees Zero Only","Rupees "&amp;TRIM(IF(INT(INT(G7)/10000000)&gt;0,VLOOKUP(INT(INT(G7)/10000000),Lists!$F$2:$G$101,2,FALSE())&amp;" Crore ","")&amp;IF(INT(MOD(INT(G7),10000000)/100000)&gt;0,VLOOKUP(INT(MOD(INT(G7),10000000)/100000),Lists!$F$2:$G$101,2,FALSE())&amp;" Lakh ","")&amp;IF(INT(MOD(INT(G7),100000)/1000)&gt;0,VLOOKUP(INT(MOD(INT(G7),100000)/1000),Lists!$F$2:$G$101,2,FALSE())&amp;" Thousand ","")&amp;IF(INT(MOD(INT(G7),1000)/100)&gt;0,VLOOKUP(INT(MOD(INT(G7),1000)/100),Lists!$F$2:$G$101,2,FALSE())&amp;" Hundred ","")&amp;IF(MOD(INT(G7),100)&gt;0,IF(INT(G7)&gt;99,"and ","")&amp;VLOOKUP(MOD(INT(G7),100),Lists!$F$2:$G$101,2,FALSE()),""))&amp;" Only"),"")</f>
        <v>Rupees Fifteen Thousand Only</v>
      </c>
      <c r="K7" s="48" t="str">
        <f>IF(E7="",'Basic Details'!$C$11,E7)</f>
        <v>UPI</v>
      </c>
    </row>
    <row r="8" spans="1:11" ht="21.75" customHeight="1" x14ac:dyDescent="0.25">
      <c r="A8" s="40">
        <v>4</v>
      </c>
      <c r="B8" s="41">
        <f>DATE('Basic Details'!$C$16,7,1)</f>
        <v>46204</v>
      </c>
      <c r="C8" s="42" t="s">
        <v>88</v>
      </c>
      <c r="D8" s="43"/>
      <c r="E8" s="42"/>
      <c r="F8" s="44">
        <f>IF(C8="Yes",DATE(YEAR(B8),MONTH(B8),MIN('Basic Details'!$C$10,DAY(EOMONTH(B8,0)))),"")</f>
        <v>46208</v>
      </c>
      <c r="G8" s="45">
        <f>IF(C8="Yes",IF(N(D8)&gt;0,D8,'Basic Details'!$C$9),0)</f>
        <v>15000</v>
      </c>
      <c r="H8" s="40" t="str">
        <f>IF(C8="Yes",'Basic Details'!$C$13&amp;TEXT(COUNTIF($C$5:C8,"Yes"),"00"),"")</f>
        <v>RR/26-27/04</v>
      </c>
      <c r="I8" s="46" t="s">
        <v>92</v>
      </c>
      <c r="J8" s="47" t="str">
        <f>IF(C8="Yes",IF(INT(G8)&lt;=0,"Rupees Zero Only","Rupees "&amp;TRIM(IF(INT(INT(G8)/10000000)&gt;0,VLOOKUP(INT(INT(G8)/10000000),Lists!$F$2:$G$101,2,FALSE())&amp;" Crore ","")&amp;IF(INT(MOD(INT(G8),10000000)/100000)&gt;0,VLOOKUP(INT(MOD(INT(G8),10000000)/100000),Lists!$F$2:$G$101,2,FALSE())&amp;" Lakh ","")&amp;IF(INT(MOD(INT(G8),100000)/1000)&gt;0,VLOOKUP(INT(MOD(INT(G8),100000)/1000),Lists!$F$2:$G$101,2,FALSE())&amp;" Thousand ","")&amp;IF(INT(MOD(INT(G8),1000)/100)&gt;0,VLOOKUP(INT(MOD(INT(G8),1000)/100),Lists!$F$2:$G$101,2,FALSE())&amp;" Hundred ","")&amp;IF(MOD(INT(G8),100)&gt;0,IF(INT(G8)&gt;99,"and ","")&amp;VLOOKUP(MOD(INT(G8),100),Lists!$F$2:$G$101,2,FALSE()),""))&amp;" Only"),"")</f>
        <v>Rupees Fifteen Thousand Only</v>
      </c>
      <c r="K8" s="48" t="str">
        <f>IF(E8="",'Basic Details'!$C$11,E8)</f>
        <v>UPI</v>
      </c>
    </row>
    <row r="9" spans="1:11" ht="21.75" customHeight="1" x14ac:dyDescent="0.25">
      <c r="A9" s="40">
        <v>5</v>
      </c>
      <c r="B9" s="41">
        <f>DATE('Basic Details'!$C$16,8,1)</f>
        <v>46235</v>
      </c>
      <c r="C9" s="42" t="s">
        <v>88</v>
      </c>
      <c r="D9" s="43"/>
      <c r="E9" s="42"/>
      <c r="F9" s="44">
        <f>IF(C9="Yes",DATE(YEAR(B9),MONTH(B9),MIN('Basic Details'!$C$10,DAY(EOMONTH(B9,0)))),"")</f>
        <v>46239</v>
      </c>
      <c r="G9" s="45">
        <f>IF(C9="Yes",IF(N(D9)&gt;0,D9,'Basic Details'!$C$9),0)</f>
        <v>15000</v>
      </c>
      <c r="H9" s="40" t="str">
        <f>IF(C9="Yes",'Basic Details'!$C$13&amp;TEXT(COUNTIF($C$5:C9,"Yes"),"00"),"")</f>
        <v>RR/26-27/05</v>
      </c>
      <c r="I9" s="46" t="s">
        <v>93</v>
      </c>
      <c r="J9" s="47" t="str">
        <f>IF(C9="Yes",IF(INT(G9)&lt;=0,"Rupees Zero Only","Rupees "&amp;TRIM(IF(INT(INT(G9)/10000000)&gt;0,VLOOKUP(INT(INT(G9)/10000000),Lists!$F$2:$G$101,2,FALSE())&amp;" Crore ","")&amp;IF(INT(MOD(INT(G9),10000000)/100000)&gt;0,VLOOKUP(INT(MOD(INT(G9),10000000)/100000),Lists!$F$2:$G$101,2,FALSE())&amp;" Lakh ","")&amp;IF(INT(MOD(INT(G9),100000)/1000)&gt;0,VLOOKUP(INT(MOD(INT(G9),100000)/1000),Lists!$F$2:$G$101,2,FALSE())&amp;" Thousand ","")&amp;IF(INT(MOD(INT(G9),1000)/100)&gt;0,VLOOKUP(INT(MOD(INT(G9),1000)/100),Lists!$F$2:$G$101,2,FALSE())&amp;" Hundred ","")&amp;IF(MOD(INT(G9),100)&gt;0,IF(INT(G9)&gt;99,"and ","")&amp;VLOOKUP(MOD(INT(G9),100),Lists!$F$2:$G$101,2,FALSE()),""))&amp;" Only"),"")</f>
        <v>Rupees Fifteen Thousand Only</v>
      </c>
      <c r="K9" s="48" t="str">
        <f>IF(E9="",'Basic Details'!$C$11,E9)</f>
        <v>UPI</v>
      </c>
    </row>
    <row r="10" spans="1:11" ht="21.75" customHeight="1" x14ac:dyDescent="0.25">
      <c r="A10" s="40">
        <v>6</v>
      </c>
      <c r="B10" s="41">
        <f>DATE('Basic Details'!$C$16,9,1)</f>
        <v>46266</v>
      </c>
      <c r="C10" s="42" t="s">
        <v>88</v>
      </c>
      <c r="D10" s="43"/>
      <c r="E10" s="42"/>
      <c r="F10" s="44">
        <f>IF(C10="Yes",DATE(YEAR(B10),MONTH(B10),MIN('Basic Details'!$C$10,DAY(EOMONTH(B10,0)))),"")</f>
        <v>46270</v>
      </c>
      <c r="G10" s="45">
        <f>IF(C10="Yes",IF(N(D10)&gt;0,D10,'Basic Details'!$C$9),0)</f>
        <v>15000</v>
      </c>
      <c r="H10" s="40" t="str">
        <f>IF(C10="Yes",'Basic Details'!$C$13&amp;TEXT(COUNTIF($C$5:C10,"Yes"),"00"),"")</f>
        <v>RR/26-27/06</v>
      </c>
      <c r="I10" s="46" t="s">
        <v>94</v>
      </c>
      <c r="J10" s="47" t="str">
        <f>IF(C10="Yes",IF(INT(G10)&lt;=0,"Rupees Zero Only","Rupees "&amp;TRIM(IF(INT(INT(G10)/10000000)&gt;0,VLOOKUP(INT(INT(G10)/10000000),Lists!$F$2:$G$101,2,FALSE())&amp;" Crore ","")&amp;IF(INT(MOD(INT(G10),10000000)/100000)&gt;0,VLOOKUP(INT(MOD(INT(G10),10000000)/100000),Lists!$F$2:$G$101,2,FALSE())&amp;" Lakh ","")&amp;IF(INT(MOD(INT(G10),100000)/1000)&gt;0,VLOOKUP(INT(MOD(INT(G10),100000)/1000),Lists!$F$2:$G$101,2,FALSE())&amp;" Thousand ","")&amp;IF(INT(MOD(INT(G10),1000)/100)&gt;0,VLOOKUP(INT(MOD(INT(G10),1000)/100),Lists!$F$2:$G$101,2,FALSE())&amp;" Hundred ","")&amp;IF(MOD(INT(G10),100)&gt;0,IF(INT(G10)&gt;99,"and ","")&amp;VLOOKUP(MOD(INT(G10),100),Lists!$F$2:$G$101,2,FALSE()),""))&amp;" Only"),"")</f>
        <v>Rupees Fifteen Thousand Only</v>
      </c>
      <c r="K10" s="48" t="str">
        <f>IF(E10="",'Basic Details'!$C$11,E10)</f>
        <v>UPI</v>
      </c>
    </row>
    <row r="11" spans="1:11" ht="21.75" customHeight="1" x14ac:dyDescent="0.25">
      <c r="A11" s="40">
        <v>7</v>
      </c>
      <c r="B11" s="41">
        <f>DATE('Basic Details'!$C$16,10,1)</f>
        <v>46296</v>
      </c>
      <c r="C11" s="42" t="s">
        <v>88</v>
      </c>
      <c r="D11" s="43"/>
      <c r="E11" s="42" t="s">
        <v>95</v>
      </c>
      <c r="F11" s="44">
        <f>IF(C11="Yes",DATE(YEAR(B11),MONTH(B11),MIN('Basic Details'!$C$10,DAY(EOMONTH(B11,0)))),"")</f>
        <v>46300</v>
      </c>
      <c r="G11" s="45">
        <f>IF(C11="Yes",IF(N(D11)&gt;0,D11,'Basic Details'!$C$9),0)</f>
        <v>15000</v>
      </c>
      <c r="H11" s="40" t="str">
        <f>IF(C11="Yes",'Basic Details'!$C$13&amp;TEXT(COUNTIF($C$5:C11,"Yes"),"00"),"")</f>
        <v>RR/26-27/07</v>
      </c>
      <c r="I11" s="46"/>
      <c r="J11" s="47" t="str">
        <f>IF(C11="Yes",IF(INT(G11)&lt;=0,"Rupees Zero Only","Rupees "&amp;TRIM(IF(INT(INT(G11)/10000000)&gt;0,VLOOKUP(INT(INT(G11)/10000000),Lists!$F$2:$G$101,2,FALSE())&amp;" Crore ","")&amp;IF(INT(MOD(INT(G11),10000000)/100000)&gt;0,VLOOKUP(INT(MOD(INT(G11),10000000)/100000),Lists!$F$2:$G$101,2,FALSE())&amp;" Lakh ","")&amp;IF(INT(MOD(INT(G11),100000)/1000)&gt;0,VLOOKUP(INT(MOD(INT(G11),100000)/1000),Lists!$F$2:$G$101,2,FALSE())&amp;" Thousand ","")&amp;IF(INT(MOD(INT(G11),1000)/100)&gt;0,VLOOKUP(INT(MOD(INT(G11),1000)/100),Lists!$F$2:$G$101,2,FALSE())&amp;" Hundred ","")&amp;IF(MOD(INT(G11),100)&gt;0,IF(INT(G11)&gt;99,"and ","")&amp;VLOOKUP(MOD(INT(G11),100),Lists!$F$2:$G$101,2,FALSE()),""))&amp;" Only"),"")</f>
        <v>Rupees Fifteen Thousand Only</v>
      </c>
      <c r="K11" s="48" t="str">
        <f>IF(E11="",'Basic Details'!$C$11,E11)</f>
        <v>Cash</v>
      </c>
    </row>
    <row r="12" spans="1:11" ht="21.75" customHeight="1" x14ac:dyDescent="0.25">
      <c r="A12" s="40">
        <v>8</v>
      </c>
      <c r="B12" s="41">
        <f>DATE('Basic Details'!$C$16,11,1)</f>
        <v>46327</v>
      </c>
      <c r="C12" s="42" t="s">
        <v>88</v>
      </c>
      <c r="D12" s="43"/>
      <c r="E12" s="42"/>
      <c r="F12" s="44">
        <f>IF(C12="Yes",DATE(YEAR(B12),MONTH(B12),MIN('Basic Details'!$C$10,DAY(EOMONTH(B12,0)))),"")</f>
        <v>46331</v>
      </c>
      <c r="G12" s="45">
        <f>IF(C12="Yes",IF(N(D12)&gt;0,D12,'Basic Details'!$C$9),0)</f>
        <v>15000</v>
      </c>
      <c r="H12" s="40" t="str">
        <f>IF(C12="Yes",'Basic Details'!$C$13&amp;TEXT(COUNTIF($C$5:C12,"Yes"),"00"),"")</f>
        <v>RR/26-27/08</v>
      </c>
      <c r="I12" s="46" t="s">
        <v>96</v>
      </c>
      <c r="J12" s="47" t="str">
        <f>IF(C12="Yes",IF(INT(G12)&lt;=0,"Rupees Zero Only","Rupees "&amp;TRIM(IF(INT(INT(G12)/10000000)&gt;0,VLOOKUP(INT(INT(G12)/10000000),Lists!$F$2:$G$101,2,FALSE())&amp;" Crore ","")&amp;IF(INT(MOD(INT(G12),10000000)/100000)&gt;0,VLOOKUP(INT(MOD(INT(G12),10000000)/100000),Lists!$F$2:$G$101,2,FALSE())&amp;" Lakh ","")&amp;IF(INT(MOD(INT(G12),100000)/1000)&gt;0,VLOOKUP(INT(MOD(INT(G12),100000)/1000),Lists!$F$2:$G$101,2,FALSE())&amp;" Thousand ","")&amp;IF(INT(MOD(INT(G12),1000)/100)&gt;0,VLOOKUP(INT(MOD(INT(G12),1000)/100),Lists!$F$2:$G$101,2,FALSE())&amp;" Hundred ","")&amp;IF(MOD(INT(G12),100)&gt;0,IF(INT(G12)&gt;99,"and ","")&amp;VLOOKUP(MOD(INT(G12),100),Lists!$F$2:$G$101,2,FALSE()),""))&amp;" Only"),"")</f>
        <v>Rupees Fifteen Thousand Only</v>
      </c>
      <c r="K12" s="48" t="str">
        <f>IF(E12="",'Basic Details'!$C$11,E12)</f>
        <v>UPI</v>
      </c>
    </row>
    <row r="13" spans="1:11" ht="21.75" customHeight="1" x14ac:dyDescent="0.25">
      <c r="A13" s="40">
        <v>9</v>
      </c>
      <c r="B13" s="41">
        <f>DATE('Basic Details'!$C$16,12,1)</f>
        <v>46357</v>
      </c>
      <c r="C13" s="42" t="s">
        <v>88</v>
      </c>
      <c r="D13" s="43"/>
      <c r="E13" s="42"/>
      <c r="F13" s="44">
        <f>IF(C13="Yes",DATE(YEAR(B13),MONTH(B13),MIN('Basic Details'!$C$10,DAY(EOMONTH(B13,0)))),"")</f>
        <v>46361</v>
      </c>
      <c r="G13" s="45">
        <f>IF(C13="Yes",IF(N(D13)&gt;0,D13,'Basic Details'!$C$9),0)</f>
        <v>15000</v>
      </c>
      <c r="H13" s="40" t="str">
        <f>IF(C13="Yes",'Basic Details'!$C$13&amp;TEXT(COUNTIF($C$5:C13,"Yes"),"00"),"")</f>
        <v>RR/26-27/09</v>
      </c>
      <c r="I13" s="46" t="s">
        <v>97</v>
      </c>
      <c r="J13" s="47" t="str">
        <f>IF(C13="Yes",IF(INT(G13)&lt;=0,"Rupees Zero Only","Rupees "&amp;TRIM(IF(INT(INT(G13)/10000000)&gt;0,VLOOKUP(INT(INT(G13)/10000000),Lists!$F$2:$G$101,2,FALSE())&amp;" Crore ","")&amp;IF(INT(MOD(INT(G13),10000000)/100000)&gt;0,VLOOKUP(INT(MOD(INT(G13),10000000)/100000),Lists!$F$2:$G$101,2,FALSE())&amp;" Lakh ","")&amp;IF(INT(MOD(INT(G13),100000)/1000)&gt;0,VLOOKUP(INT(MOD(INT(G13),100000)/1000),Lists!$F$2:$G$101,2,FALSE())&amp;" Thousand ","")&amp;IF(INT(MOD(INT(G13),1000)/100)&gt;0,VLOOKUP(INT(MOD(INT(G13),1000)/100),Lists!$F$2:$G$101,2,FALSE())&amp;" Hundred ","")&amp;IF(MOD(INT(G13),100)&gt;0,IF(INT(G13)&gt;99,"and ","")&amp;VLOOKUP(MOD(INT(G13),100),Lists!$F$2:$G$101,2,FALSE()),""))&amp;" Only"),"")</f>
        <v>Rupees Fifteen Thousand Only</v>
      </c>
      <c r="K13" s="48" t="str">
        <f>IF(E13="",'Basic Details'!$C$11,E13)</f>
        <v>UPI</v>
      </c>
    </row>
    <row r="14" spans="1:11" ht="21.75" customHeight="1" x14ac:dyDescent="0.25">
      <c r="A14" s="40">
        <v>10</v>
      </c>
      <c r="B14" s="41">
        <f>DATE('Basic Details'!$C$16,13,1)</f>
        <v>46388</v>
      </c>
      <c r="C14" s="42" t="s">
        <v>88</v>
      </c>
      <c r="D14" s="43">
        <v>16000</v>
      </c>
      <c r="E14" s="42"/>
      <c r="F14" s="44">
        <f>IF(C14="Yes",DATE(YEAR(B14),MONTH(B14),MIN('Basic Details'!$C$10,DAY(EOMONTH(B14,0)))),"")</f>
        <v>46392</v>
      </c>
      <c r="G14" s="45">
        <f>IF(C14="Yes",IF(N(D14)&gt;0,D14,'Basic Details'!$C$9),0)</f>
        <v>16000</v>
      </c>
      <c r="H14" s="40" t="str">
        <f>IF(C14="Yes",'Basic Details'!$C$13&amp;TEXT(COUNTIF($C$5:C14,"Yes"),"00"),"")</f>
        <v>RR/26-27/10</v>
      </c>
      <c r="I14" s="46" t="s">
        <v>98</v>
      </c>
      <c r="J14" s="47" t="str">
        <f>IF(C14="Yes",IF(INT(G14)&lt;=0,"Rupees Zero Only","Rupees "&amp;TRIM(IF(INT(INT(G14)/10000000)&gt;0,VLOOKUP(INT(INT(G14)/10000000),Lists!$F$2:$G$101,2,FALSE())&amp;" Crore ","")&amp;IF(INT(MOD(INT(G14),10000000)/100000)&gt;0,VLOOKUP(INT(MOD(INT(G14),10000000)/100000),Lists!$F$2:$G$101,2,FALSE())&amp;" Lakh ","")&amp;IF(INT(MOD(INT(G14),100000)/1000)&gt;0,VLOOKUP(INT(MOD(INT(G14),100000)/1000),Lists!$F$2:$G$101,2,FALSE())&amp;" Thousand ","")&amp;IF(INT(MOD(INT(G14),1000)/100)&gt;0,VLOOKUP(INT(MOD(INT(G14),1000)/100),Lists!$F$2:$G$101,2,FALSE())&amp;" Hundred ","")&amp;IF(MOD(INT(G14),100)&gt;0,IF(INT(G14)&gt;99,"and ","")&amp;VLOOKUP(MOD(INT(G14),100),Lists!$F$2:$G$101,2,FALSE()),""))&amp;" Only"),"")</f>
        <v>Rupees Sixteen Thousand Only</v>
      </c>
      <c r="K14" s="48" t="str">
        <f>IF(E14="",'Basic Details'!$C$11,E14)</f>
        <v>UPI</v>
      </c>
    </row>
    <row r="15" spans="1:11" ht="21.75" customHeight="1" x14ac:dyDescent="0.25">
      <c r="A15" s="40">
        <v>11</v>
      </c>
      <c r="B15" s="41">
        <f>DATE('Basic Details'!$C$16,14,1)</f>
        <v>46419</v>
      </c>
      <c r="C15" s="42" t="s">
        <v>88</v>
      </c>
      <c r="D15" s="43">
        <v>16000</v>
      </c>
      <c r="E15" s="42"/>
      <c r="F15" s="44">
        <f>IF(C15="Yes",DATE(YEAR(B15),MONTH(B15),MIN('Basic Details'!$C$10,DAY(EOMONTH(B15,0)))),"")</f>
        <v>46423</v>
      </c>
      <c r="G15" s="45">
        <f>IF(C15="Yes",IF(N(D15)&gt;0,D15,'Basic Details'!$C$9),0)</f>
        <v>16000</v>
      </c>
      <c r="H15" s="40" t="str">
        <f>IF(C15="Yes",'Basic Details'!$C$13&amp;TEXT(COUNTIF($C$5:C15,"Yes"),"00"),"")</f>
        <v>RR/26-27/11</v>
      </c>
      <c r="I15" s="46" t="s">
        <v>99</v>
      </c>
      <c r="J15" s="47" t="str">
        <f>IF(C15="Yes",IF(INT(G15)&lt;=0,"Rupees Zero Only","Rupees "&amp;TRIM(IF(INT(INT(G15)/10000000)&gt;0,VLOOKUP(INT(INT(G15)/10000000),Lists!$F$2:$G$101,2,FALSE())&amp;" Crore ","")&amp;IF(INT(MOD(INT(G15),10000000)/100000)&gt;0,VLOOKUP(INT(MOD(INT(G15),10000000)/100000),Lists!$F$2:$G$101,2,FALSE())&amp;" Lakh ","")&amp;IF(INT(MOD(INT(G15),100000)/1000)&gt;0,VLOOKUP(INT(MOD(INT(G15),100000)/1000),Lists!$F$2:$G$101,2,FALSE())&amp;" Thousand ","")&amp;IF(INT(MOD(INT(G15),1000)/100)&gt;0,VLOOKUP(INT(MOD(INT(G15),1000)/100),Lists!$F$2:$G$101,2,FALSE())&amp;" Hundred ","")&amp;IF(MOD(INT(G15),100)&gt;0,IF(INT(G15)&gt;99,"and ","")&amp;VLOOKUP(MOD(INT(G15),100),Lists!$F$2:$G$101,2,FALSE()),""))&amp;" Only"),"")</f>
        <v>Rupees Sixteen Thousand Only</v>
      </c>
      <c r="K15" s="48" t="str">
        <f>IF(E15="",'Basic Details'!$C$11,E15)</f>
        <v>UPI</v>
      </c>
    </row>
    <row r="16" spans="1:11" ht="21.75" customHeight="1" x14ac:dyDescent="0.25">
      <c r="A16" s="40">
        <v>12</v>
      </c>
      <c r="B16" s="41">
        <f>DATE('Basic Details'!$C$16,15,1)</f>
        <v>46447</v>
      </c>
      <c r="C16" s="42" t="s">
        <v>88</v>
      </c>
      <c r="D16" s="43">
        <v>16000</v>
      </c>
      <c r="E16" s="42"/>
      <c r="F16" s="44">
        <f>IF(C16="Yes",DATE(YEAR(B16),MONTH(B16),MIN('Basic Details'!$C$10,DAY(EOMONTH(B16,0)))),"")</f>
        <v>46451</v>
      </c>
      <c r="G16" s="45">
        <f>IF(C16="Yes",IF(N(D16)&gt;0,D16,'Basic Details'!$C$9),0)</f>
        <v>16000</v>
      </c>
      <c r="H16" s="40" t="str">
        <f>IF(C16="Yes",'Basic Details'!$C$13&amp;TEXT(COUNTIF($C$5:C16,"Yes"),"00"),"")</f>
        <v>RR/26-27/12</v>
      </c>
      <c r="I16" s="46" t="s">
        <v>100</v>
      </c>
      <c r="J16" s="47" t="str">
        <f>IF(C16="Yes",IF(INT(G16)&lt;=0,"Rupees Zero Only","Rupees "&amp;TRIM(IF(INT(INT(G16)/10000000)&gt;0,VLOOKUP(INT(INT(G16)/10000000),Lists!$F$2:$G$101,2,FALSE())&amp;" Crore ","")&amp;IF(INT(MOD(INT(G16),10000000)/100000)&gt;0,VLOOKUP(INT(MOD(INT(G16),10000000)/100000),Lists!$F$2:$G$101,2,FALSE())&amp;" Lakh ","")&amp;IF(INT(MOD(INT(G16),100000)/1000)&gt;0,VLOOKUP(INT(MOD(INT(G16),100000)/1000),Lists!$F$2:$G$101,2,FALSE())&amp;" Thousand ","")&amp;IF(INT(MOD(INT(G16),1000)/100)&gt;0,VLOOKUP(INT(MOD(INT(G16),1000)/100),Lists!$F$2:$G$101,2,FALSE())&amp;" Hundred ","")&amp;IF(MOD(INT(G16),100)&gt;0,IF(INT(G16)&gt;99,"and ","")&amp;VLOOKUP(MOD(INT(G16),100),Lists!$F$2:$G$101,2,FALSE()),""))&amp;" Only"),"")</f>
        <v>Rupees Sixteen Thousand Only</v>
      </c>
      <c r="K16" s="48" t="str">
        <f>IF(E16="",'Basic Details'!$C$11,E16)</f>
        <v>UPI</v>
      </c>
    </row>
    <row r="17" spans="1:10" x14ac:dyDescent="0.25">
      <c r="F17" s="38" t="s">
        <v>101</v>
      </c>
      <c r="G17" s="49">
        <f>SUM(G5:G16)</f>
        <v>183000</v>
      </c>
    </row>
    <row r="19" spans="1:10" x14ac:dyDescent="0.25">
      <c r="A19" s="1" t="s">
        <v>102</v>
      </c>
      <c r="B19" s="1"/>
      <c r="C19" s="1"/>
      <c r="D19" s="1"/>
      <c r="E19" s="1"/>
      <c r="F19" s="1"/>
      <c r="G19" s="1"/>
      <c r="H19" s="1"/>
      <c r="I19" s="1"/>
      <c r="J19" s="1"/>
    </row>
  </sheetData>
  <mergeCells count="3">
    <mergeCell ref="A2:J2"/>
    <mergeCell ref="A3:J3"/>
    <mergeCell ref="A19:J19"/>
  </mergeCells>
  <conditionalFormatting sqref="A5:J16">
    <cfRule type="expression" dxfId="1" priority="2">
      <formula>$C5="No"</formula>
    </cfRule>
  </conditionalFormatting>
  <hyperlinks>
    <hyperlink ref="A1" r:id="rId1" location="'Dashboard'!A1" xr:uid="{00000000-0004-0000-0300-000000000000}"/>
  </hyperlinks>
  <pageMargins left="0.75" right="0.75" top="1" bottom="1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300-000000000000}">
          <x14:formula1>
            <xm:f>Lists!$D$2:$D$3</xm:f>
          </x14:formula1>
          <x14:formula2>
            <xm:f>0</xm:f>
          </x14:formula2>
          <xm:sqref>C5:C16</xm:sqref>
        </x14:dataValidation>
        <x14:dataValidation type="list" allowBlank="1" xr:uid="{00000000-0002-0000-0300-000001000000}">
          <x14:formula1>
            <xm:f>Lists!$B$2:$B$5</xm:f>
          </x14:formula1>
          <x14:formula2>
            <xm:f>0</xm:f>
          </x14:formula2>
          <xm:sqref>E5:E16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H263"/>
  <sheetViews>
    <sheetView showGridLines="0" topLeftCell="A254" zoomScaleNormal="100" workbookViewId="0"/>
  </sheetViews>
  <sheetFormatPr defaultColWidth="8.7109375" defaultRowHeight="15" x14ac:dyDescent="0.25"/>
  <cols>
    <col min="1" max="1" width="2" customWidth="1"/>
    <col min="2" max="2" width="16" customWidth="1"/>
    <col min="3" max="6" width="14" customWidth="1"/>
    <col min="7" max="7" width="16" customWidth="1"/>
    <col min="8" max="8" width="2" customWidth="1"/>
  </cols>
  <sheetData>
    <row r="1" spans="2:7" x14ac:dyDescent="0.25">
      <c r="B1" s="50" t="s">
        <v>16</v>
      </c>
      <c r="D1" s="51" t="s">
        <v>103</v>
      </c>
    </row>
    <row r="3" spans="2:7" ht="30" customHeight="1" x14ac:dyDescent="0.25">
      <c r="B3" s="64" t="str">
        <f>IF('Rent Schedule'!$C$5="Yes","RENT RECEIPT","")</f>
        <v>RENT RECEIPT</v>
      </c>
      <c r="C3" s="64"/>
      <c r="D3" s="64"/>
      <c r="E3" s="64"/>
      <c r="F3" s="64"/>
      <c r="G3" s="64"/>
    </row>
    <row r="4" spans="2:7" x14ac:dyDescent="0.25">
      <c r="B4" s="65" t="str">
        <f>IF('Rent Schedule'!$C$5="Yes","Receipt No: "&amp;'Rent Schedule'!H5,"")</f>
        <v>Receipt No: RR/26-27/01</v>
      </c>
      <c r="C4" s="65"/>
      <c r="D4" s="65"/>
      <c r="E4" s="66" t="str">
        <f>IF('Rent Schedule'!$C$5="Yes","Date: "&amp;TEXT('Rent Schedule'!F5,"dd-mmm-yyyy"),"")</f>
        <v>Date: 05-Apr-2026</v>
      </c>
      <c r="F4" s="66"/>
      <c r="G4" s="66"/>
    </row>
    <row r="5" spans="2:7" x14ac:dyDescent="0.25">
      <c r="B5" s="52"/>
      <c r="G5" s="53"/>
    </row>
    <row r="6" spans="2:7" ht="18" customHeight="1" x14ac:dyDescent="0.25">
      <c r="B6" s="67" t="str">
        <f>IF('Rent Schedule'!$C$5="Yes","Received with thanks from "&amp;'Basic Details'!$C$3&amp;" a sum of ₹ "&amp;TEXT('Rent Schedule'!G5,"#,##0")&amp;" ("&amp;'Rent Schedule'!J5&amp;") by "&amp;'Rent Schedule'!K5&amp;IF('Rent Schedule'!I5&lt;&gt;""," (Ref: "&amp;'Rent Schedule'!I5&amp;")","")&amp;" towards the rent of the property at "&amp;'Basic Details'!$C$7&amp;" for the month of "&amp;TEXT('Rent Schedule'!B5,"mmmm yyyy")&amp;".","")</f>
        <v>Received with thanks from Simran Kaur a sum of ₹ 15,000 (Rupees Fifteen Thousand Only) by UPI (Ref: UTR 628140515) towards the rent of the property at Flat 4B, Rose Apartments, Sector 21, Pune - 411001 for the month of April 2026.</v>
      </c>
      <c r="C6" s="67"/>
      <c r="D6" s="67"/>
      <c r="E6" s="67"/>
      <c r="F6" s="67"/>
      <c r="G6" s="67"/>
    </row>
    <row r="7" spans="2:7" ht="18" customHeight="1" x14ac:dyDescent="0.25">
      <c r="B7" s="67"/>
      <c r="C7" s="67"/>
      <c r="D7" s="67"/>
      <c r="E7" s="67"/>
      <c r="F7" s="67"/>
      <c r="G7" s="67"/>
    </row>
    <row r="8" spans="2:7" ht="18" customHeight="1" x14ac:dyDescent="0.25">
      <c r="B8" s="67"/>
      <c r="C8" s="67"/>
      <c r="D8" s="67"/>
      <c r="E8" s="67"/>
      <c r="F8" s="67"/>
      <c r="G8" s="67"/>
    </row>
    <row r="9" spans="2:7" ht="18" customHeight="1" x14ac:dyDescent="0.25">
      <c r="B9" s="67"/>
      <c r="C9" s="67"/>
      <c r="D9" s="67"/>
      <c r="E9" s="67"/>
      <c r="F9" s="67"/>
      <c r="G9" s="67"/>
    </row>
    <row r="10" spans="2:7" ht="18" customHeight="1" x14ac:dyDescent="0.25">
      <c r="B10" s="67"/>
      <c r="C10" s="67"/>
      <c r="D10" s="67"/>
      <c r="E10" s="67"/>
      <c r="F10" s="67"/>
      <c r="G10" s="67"/>
    </row>
    <row r="11" spans="2:7" x14ac:dyDescent="0.25">
      <c r="B11" s="52"/>
      <c r="G11" s="53"/>
    </row>
    <row r="12" spans="2:7" ht="18" x14ac:dyDescent="0.25">
      <c r="B12" s="65" t="str">
        <f>IF('Rent Schedule'!$C$5="Yes","Rent Amount","")</f>
        <v>Rent Amount</v>
      </c>
      <c r="C12" s="65"/>
      <c r="D12" s="68">
        <f>IF('Rent Schedule'!$C$5="Yes",'Rent Schedule'!G5,"")</f>
        <v>15000</v>
      </c>
      <c r="E12" s="68"/>
      <c r="F12" s="68"/>
      <c r="G12" s="68"/>
    </row>
    <row r="13" spans="2:7" x14ac:dyDescent="0.25">
      <c r="B13" s="69" t="str">
        <f>IF('Rent Schedule'!$C$5="Yes","Landlord Name","")</f>
        <v>Landlord Name</v>
      </c>
      <c r="C13" s="69"/>
      <c r="D13" s="70" t="str">
        <f>IF('Rent Schedule'!$C$5="Yes",'Basic Details'!$C$4,"")</f>
        <v>Gurdev Singh</v>
      </c>
      <c r="E13" s="70"/>
      <c r="F13" s="70"/>
      <c r="G13" s="70"/>
    </row>
    <row r="14" spans="2:7" x14ac:dyDescent="0.25">
      <c r="B14" s="69" t="str">
        <f>IF('Rent Schedule'!$C$5="Yes","Landlord PAN","")</f>
        <v>Landlord PAN</v>
      </c>
      <c r="C14" s="69"/>
      <c r="D14" s="70" t="str">
        <f>IF('Rent Schedule'!$C$5="Yes",IF('Basic Details'!$C$5="","Not provided",'Basic Details'!$C$5),"")</f>
        <v>ABCDE1234F</v>
      </c>
      <c r="E14" s="70"/>
      <c r="F14" s="70"/>
      <c r="G14" s="70"/>
    </row>
    <row r="15" spans="2:7" x14ac:dyDescent="0.25">
      <c r="B15" s="69" t="str">
        <f>IF('Rent Schedule'!$C$5="Yes","Landlord Address","")</f>
        <v>Landlord Address</v>
      </c>
      <c r="C15" s="69"/>
      <c r="D15" s="70" t="str">
        <f>IF('Rent Schedule'!$C$5="Yes",'Basic Details'!$C$6,"")</f>
        <v>House No. 12, Green Avenue, Your City</v>
      </c>
      <c r="E15" s="70"/>
      <c r="F15" s="70"/>
      <c r="G15" s="70"/>
    </row>
    <row r="16" spans="2:7" x14ac:dyDescent="0.25">
      <c r="B16" s="52"/>
      <c r="G16" s="53"/>
    </row>
    <row r="17" spans="1:8" x14ac:dyDescent="0.25">
      <c r="B17" s="71" t="str">
        <f>IF(AND('Rent Schedule'!$C$5="Yes",'Rent Schedule'!K5="Cash",'Rent Schedule'!G5&gt;5000),"Affix ₹1 Revenue Stamp","")</f>
        <v/>
      </c>
      <c r="C17" s="71"/>
      <c r="G17" s="53"/>
    </row>
    <row r="18" spans="1:8" x14ac:dyDescent="0.25">
      <c r="B18" s="71"/>
      <c r="C18" s="71"/>
      <c r="G18" s="53"/>
    </row>
    <row r="19" spans="1:8" x14ac:dyDescent="0.25">
      <c r="B19" s="71"/>
      <c r="C19" s="71"/>
      <c r="E19" s="54"/>
      <c r="F19" s="54"/>
      <c r="G19" s="55"/>
    </row>
    <row r="20" spans="1:8" x14ac:dyDescent="0.25">
      <c r="B20" s="71"/>
      <c r="C20" s="71"/>
      <c r="E20" s="72" t="str">
        <f>IF('Rent Schedule'!$C$5="Yes","Signature of Landlord","")</f>
        <v>Signature of Landlord</v>
      </c>
      <c r="F20" s="72"/>
      <c r="G20" s="72"/>
    </row>
    <row r="21" spans="1:8" x14ac:dyDescent="0.25">
      <c r="B21" s="73" t="str">
        <f>IF('Rent Schedule'!$C$5="Yes","Receipt generated with the free Rent Receipt Generator from xplorexcel.com","")</f>
        <v>Receipt generated with the free Rent Receipt Generator from xplorexcel.com</v>
      </c>
      <c r="C21" s="73"/>
      <c r="D21" s="73"/>
      <c r="E21" s="73"/>
      <c r="F21" s="73"/>
      <c r="G21" s="73"/>
    </row>
    <row r="23" spans="1:8" x14ac:dyDescent="0.25">
      <c r="A23" s="56"/>
      <c r="B23" s="56"/>
      <c r="C23" s="56"/>
      <c r="D23" s="56"/>
      <c r="E23" s="56"/>
      <c r="F23" s="56"/>
      <c r="G23" s="56"/>
      <c r="H23" s="56"/>
    </row>
    <row r="25" spans="1:8" ht="30" customHeight="1" x14ac:dyDescent="0.25">
      <c r="B25" s="64" t="str">
        <f>IF('Rent Schedule'!$C$6="Yes","RENT RECEIPT","")</f>
        <v>RENT RECEIPT</v>
      </c>
      <c r="C25" s="64"/>
      <c r="D25" s="64"/>
      <c r="E25" s="64"/>
      <c r="F25" s="64"/>
      <c r="G25" s="64"/>
    </row>
    <row r="26" spans="1:8" x14ac:dyDescent="0.25">
      <c r="B26" s="65" t="str">
        <f>IF('Rent Schedule'!$C$6="Yes","Receipt No: "&amp;'Rent Schedule'!H6,"")</f>
        <v>Receipt No: RR/26-27/02</v>
      </c>
      <c r="C26" s="65"/>
      <c r="D26" s="65"/>
      <c r="E26" s="66" t="str">
        <f>IF('Rent Schedule'!$C$6="Yes","Date: "&amp;TEXT('Rent Schedule'!F6,"dd-mmm-yyyy"),"")</f>
        <v>Date: 05-May-2026</v>
      </c>
      <c r="F26" s="66"/>
      <c r="G26" s="66"/>
    </row>
    <row r="27" spans="1:8" x14ac:dyDescent="0.25">
      <c r="B27" s="52"/>
      <c r="G27" s="53"/>
    </row>
    <row r="28" spans="1:8" ht="18" customHeight="1" x14ac:dyDescent="0.25">
      <c r="B28" s="67" t="str">
        <f>IF('Rent Schedule'!$C$6="Yes","Received with thanks from "&amp;'Basic Details'!$C$3&amp;" a sum of ₹ "&amp;TEXT('Rent Schedule'!G6,"#,##0")&amp;" ("&amp;'Rent Schedule'!J6&amp;") by "&amp;'Rent Schedule'!K6&amp;IF('Rent Schedule'!I6&lt;&gt;""," (Ref: "&amp;'Rent Schedule'!I6&amp;")","")&amp;" towards the rent of the property at "&amp;'Basic Details'!$C$7&amp;" for the month of "&amp;TEXT('Rent Schedule'!B6,"mmmm yyyy")&amp;".","")</f>
        <v>Received with thanks from Simran Kaur a sum of ₹ 15,000 (Rupees Fifteen Thousand Only) by UPI (Ref: UTR 628140516) towards the rent of the property at Flat 4B, Rose Apartments, Sector 21, Pune - 411001 for the month of May 2026.</v>
      </c>
      <c r="C28" s="67"/>
      <c r="D28" s="67"/>
      <c r="E28" s="67"/>
      <c r="F28" s="67"/>
      <c r="G28" s="67"/>
    </row>
    <row r="29" spans="1:8" ht="18" customHeight="1" x14ac:dyDescent="0.25">
      <c r="B29" s="67"/>
      <c r="C29" s="67"/>
      <c r="D29" s="67"/>
      <c r="E29" s="67"/>
      <c r="F29" s="67"/>
      <c r="G29" s="67"/>
    </row>
    <row r="30" spans="1:8" ht="18" customHeight="1" x14ac:dyDescent="0.25">
      <c r="B30" s="67"/>
      <c r="C30" s="67"/>
      <c r="D30" s="67"/>
      <c r="E30" s="67"/>
      <c r="F30" s="67"/>
      <c r="G30" s="67"/>
    </row>
    <row r="31" spans="1:8" ht="18" customHeight="1" x14ac:dyDescent="0.25">
      <c r="B31" s="67"/>
      <c r="C31" s="67"/>
      <c r="D31" s="67"/>
      <c r="E31" s="67"/>
      <c r="F31" s="67"/>
      <c r="G31" s="67"/>
    </row>
    <row r="32" spans="1:8" ht="18" customHeight="1" x14ac:dyDescent="0.25">
      <c r="B32" s="67"/>
      <c r="C32" s="67"/>
      <c r="D32" s="67"/>
      <c r="E32" s="67"/>
      <c r="F32" s="67"/>
      <c r="G32" s="67"/>
    </row>
    <row r="33" spans="2:7" x14ac:dyDescent="0.25">
      <c r="B33" s="52"/>
      <c r="G33" s="53"/>
    </row>
    <row r="34" spans="2:7" ht="18" x14ac:dyDescent="0.25">
      <c r="B34" s="65" t="str">
        <f>IF('Rent Schedule'!$C$6="Yes","Rent Amount","")</f>
        <v>Rent Amount</v>
      </c>
      <c r="C34" s="65"/>
      <c r="D34" s="68">
        <f>IF('Rent Schedule'!$C$6="Yes",'Rent Schedule'!G6,"")</f>
        <v>15000</v>
      </c>
      <c r="E34" s="68"/>
      <c r="F34" s="68"/>
      <c r="G34" s="68"/>
    </row>
    <row r="35" spans="2:7" x14ac:dyDescent="0.25">
      <c r="B35" s="69" t="str">
        <f>IF('Rent Schedule'!$C$6="Yes","Landlord Name","")</f>
        <v>Landlord Name</v>
      </c>
      <c r="C35" s="69"/>
      <c r="D35" s="70" t="str">
        <f>IF('Rent Schedule'!$C$6="Yes",'Basic Details'!$C$4,"")</f>
        <v>Gurdev Singh</v>
      </c>
      <c r="E35" s="70"/>
      <c r="F35" s="70"/>
      <c r="G35" s="70"/>
    </row>
    <row r="36" spans="2:7" x14ac:dyDescent="0.25">
      <c r="B36" s="69" t="str">
        <f>IF('Rent Schedule'!$C$6="Yes","Landlord PAN","")</f>
        <v>Landlord PAN</v>
      </c>
      <c r="C36" s="69"/>
      <c r="D36" s="70" t="str">
        <f>IF('Rent Schedule'!$C$6="Yes",IF('Basic Details'!$C$5="","Not provided",'Basic Details'!$C$5),"")</f>
        <v>ABCDE1234F</v>
      </c>
      <c r="E36" s="70"/>
      <c r="F36" s="70"/>
      <c r="G36" s="70"/>
    </row>
    <row r="37" spans="2:7" x14ac:dyDescent="0.25">
      <c r="B37" s="69" t="str">
        <f>IF('Rent Schedule'!$C$6="Yes","Landlord Address","")</f>
        <v>Landlord Address</v>
      </c>
      <c r="C37" s="69"/>
      <c r="D37" s="70" t="str">
        <f>IF('Rent Schedule'!$C$6="Yes",'Basic Details'!$C$6,"")</f>
        <v>House No. 12, Green Avenue, Your City</v>
      </c>
      <c r="E37" s="70"/>
      <c r="F37" s="70"/>
      <c r="G37" s="70"/>
    </row>
    <row r="38" spans="2:7" x14ac:dyDescent="0.25">
      <c r="B38" s="52"/>
      <c r="G38" s="53"/>
    </row>
    <row r="39" spans="2:7" x14ac:dyDescent="0.25">
      <c r="B39" s="71" t="str">
        <f>IF(AND('Rent Schedule'!$C$6="Yes",'Rent Schedule'!K6="Cash",'Rent Schedule'!G6&gt;5000),"Affix ₹1 Revenue Stamp","")</f>
        <v/>
      </c>
      <c r="C39" s="71"/>
      <c r="G39" s="53"/>
    </row>
    <row r="40" spans="2:7" x14ac:dyDescent="0.25">
      <c r="B40" s="71"/>
      <c r="C40" s="71"/>
      <c r="G40" s="53"/>
    </row>
    <row r="41" spans="2:7" x14ac:dyDescent="0.25">
      <c r="B41" s="71"/>
      <c r="C41" s="71"/>
      <c r="E41" s="54"/>
      <c r="F41" s="54"/>
      <c r="G41" s="55"/>
    </row>
    <row r="42" spans="2:7" x14ac:dyDescent="0.25">
      <c r="B42" s="71"/>
      <c r="C42" s="71"/>
      <c r="E42" s="72" t="str">
        <f>IF('Rent Schedule'!$C$6="Yes","Signature of Landlord","")</f>
        <v>Signature of Landlord</v>
      </c>
      <c r="F42" s="72"/>
      <c r="G42" s="72"/>
    </row>
    <row r="43" spans="2:7" x14ac:dyDescent="0.25">
      <c r="B43" s="73" t="str">
        <f>IF('Rent Schedule'!$C$6="Yes","Receipt generated with the free Rent Receipt Generator from xplorexcel.com","")</f>
        <v>Receipt generated with the free Rent Receipt Generator from xplorexcel.com</v>
      </c>
      <c r="C43" s="73"/>
      <c r="D43" s="73"/>
      <c r="E43" s="73"/>
      <c r="F43" s="73"/>
      <c r="G43" s="73"/>
    </row>
    <row r="47" spans="2:7" ht="30" customHeight="1" x14ac:dyDescent="0.25">
      <c r="B47" s="64" t="str">
        <f>IF('Rent Schedule'!$C$7="Yes","RENT RECEIPT","")</f>
        <v>RENT RECEIPT</v>
      </c>
      <c r="C47" s="64"/>
      <c r="D47" s="64"/>
      <c r="E47" s="64"/>
      <c r="F47" s="64"/>
      <c r="G47" s="64"/>
    </row>
    <row r="48" spans="2:7" x14ac:dyDescent="0.25">
      <c r="B48" s="65" t="str">
        <f>IF('Rent Schedule'!$C$7="Yes","Receipt No: "&amp;'Rent Schedule'!H7,"")</f>
        <v>Receipt No: RR/26-27/03</v>
      </c>
      <c r="C48" s="65"/>
      <c r="D48" s="65"/>
      <c r="E48" s="66" t="str">
        <f>IF('Rent Schedule'!$C$7="Yes","Date: "&amp;TEXT('Rent Schedule'!F7,"dd-mmm-yyyy"),"")</f>
        <v>Date: 05-Jun-2026</v>
      </c>
      <c r="F48" s="66"/>
      <c r="G48" s="66"/>
    </row>
    <row r="49" spans="2:7" x14ac:dyDescent="0.25">
      <c r="B49" s="52"/>
      <c r="G49" s="53"/>
    </row>
    <row r="50" spans="2:7" ht="18" customHeight="1" x14ac:dyDescent="0.25">
      <c r="B50" s="67" t="str">
        <f>IF('Rent Schedule'!$C$7="Yes","Received with thanks from "&amp;'Basic Details'!$C$3&amp;" a sum of ₹ "&amp;TEXT('Rent Schedule'!G7,"#,##0")&amp;" ("&amp;'Rent Schedule'!J7&amp;") by "&amp;'Rent Schedule'!K7&amp;IF('Rent Schedule'!I7&lt;&gt;""," (Ref: "&amp;'Rent Schedule'!I7&amp;")","")&amp;" towards the rent of the property at "&amp;'Basic Details'!$C$7&amp;" for the month of "&amp;TEXT('Rent Schedule'!B7,"mmmm yyyy")&amp;".","")</f>
        <v>Received with thanks from Simran Kaur a sum of ₹ 15,000 (Rupees Fifteen Thousand Only) by UPI (Ref: UTR 628140517) towards the rent of the property at Flat 4B, Rose Apartments, Sector 21, Pune - 411001 for the month of June 2026.</v>
      </c>
      <c r="C50" s="67"/>
      <c r="D50" s="67"/>
      <c r="E50" s="67"/>
      <c r="F50" s="67"/>
      <c r="G50" s="67"/>
    </row>
    <row r="51" spans="2:7" ht="18" customHeight="1" x14ac:dyDescent="0.25">
      <c r="B51" s="67"/>
      <c r="C51" s="67"/>
      <c r="D51" s="67"/>
      <c r="E51" s="67"/>
      <c r="F51" s="67"/>
      <c r="G51" s="67"/>
    </row>
    <row r="52" spans="2:7" ht="18" customHeight="1" x14ac:dyDescent="0.25">
      <c r="B52" s="67"/>
      <c r="C52" s="67"/>
      <c r="D52" s="67"/>
      <c r="E52" s="67"/>
      <c r="F52" s="67"/>
      <c r="G52" s="67"/>
    </row>
    <row r="53" spans="2:7" ht="18" customHeight="1" x14ac:dyDescent="0.25">
      <c r="B53" s="67"/>
      <c r="C53" s="67"/>
      <c r="D53" s="67"/>
      <c r="E53" s="67"/>
      <c r="F53" s="67"/>
      <c r="G53" s="67"/>
    </row>
    <row r="54" spans="2:7" ht="18" customHeight="1" x14ac:dyDescent="0.25">
      <c r="B54" s="67"/>
      <c r="C54" s="67"/>
      <c r="D54" s="67"/>
      <c r="E54" s="67"/>
      <c r="F54" s="67"/>
      <c r="G54" s="67"/>
    </row>
    <row r="55" spans="2:7" x14ac:dyDescent="0.25">
      <c r="B55" s="52"/>
      <c r="G55" s="53"/>
    </row>
    <row r="56" spans="2:7" ht="18" x14ac:dyDescent="0.25">
      <c r="B56" s="65" t="str">
        <f>IF('Rent Schedule'!$C$7="Yes","Rent Amount","")</f>
        <v>Rent Amount</v>
      </c>
      <c r="C56" s="65"/>
      <c r="D56" s="68">
        <f>IF('Rent Schedule'!$C$7="Yes",'Rent Schedule'!G7,"")</f>
        <v>15000</v>
      </c>
      <c r="E56" s="68"/>
      <c r="F56" s="68"/>
      <c r="G56" s="68"/>
    </row>
    <row r="57" spans="2:7" x14ac:dyDescent="0.25">
      <c r="B57" s="69" t="str">
        <f>IF('Rent Schedule'!$C$7="Yes","Landlord Name","")</f>
        <v>Landlord Name</v>
      </c>
      <c r="C57" s="69"/>
      <c r="D57" s="70" t="str">
        <f>IF('Rent Schedule'!$C$7="Yes",'Basic Details'!$C$4,"")</f>
        <v>Gurdev Singh</v>
      </c>
      <c r="E57" s="70"/>
      <c r="F57" s="70"/>
      <c r="G57" s="70"/>
    </row>
    <row r="58" spans="2:7" x14ac:dyDescent="0.25">
      <c r="B58" s="69" t="str">
        <f>IF('Rent Schedule'!$C$7="Yes","Landlord PAN","")</f>
        <v>Landlord PAN</v>
      </c>
      <c r="C58" s="69"/>
      <c r="D58" s="70" t="str">
        <f>IF('Rent Schedule'!$C$7="Yes",IF('Basic Details'!$C$5="","Not provided",'Basic Details'!$C$5),"")</f>
        <v>ABCDE1234F</v>
      </c>
      <c r="E58" s="70"/>
      <c r="F58" s="70"/>
      <c r="G58" s="70"/>
    </row>
    <row r="59" spans="2:7" x14ac:dyDescent="0.25">
      <c r="B59" s="69" t="str">
        <f>IF('Rent Schedule'!$C$7="Yes","Landlord Address","")</f>
        <v>Landlord Address</v>
      </c>
      <c r="C59" s="69"/>
      <c r="D59" s="70" t="str">
        <f>IF('Rent Schedule'!$C$7="Yes",'Basic Details'!$C$6,"")</f>
        <v>House No. 12, Green Avenue, Your City</v>
      </c>
      <c r="E59" s="70"/>
      <c r="F59" s="70"/>
      <c r="G59" s="70"/>
    </row>
    <row r="60" spans="2:7" x14ac:dyDescent="0.25">
      <c r="B60" s="52"/>
      <c r="G60" s="53"/>
    </row>
    <row r="61" spans="2:7" x14ac:dyDescent="0.25">
      <c r="B61" s="71" t="str">
        <f>IF(AND('Rent Schedule'!$C$7="Yes",'Rent Schedule'!K7="Cash",'Rent Schedule'!G7&gt;5000),"Affix ₹1 Revenue Stamp","")</f>
        <v/>
      </c>
      <c r="C61" s="71"/>
      <c r="G61" s="53"/>
    </row>
    <row r="62" spans="2:7" x14ac:dyDescent="0.25">
      <c r="B62" s="71"/>
      <c r="C62" s="71"/>
      <c r="G62" s="53"/>
    </row>
    <row r="63" spans="2:7" x14ac:dyDescent="0.25">
      <c r="B63" s="71"/>
      <c r="C63" s="71"/>
      <c r="E63" s="54"/>
      <c r="F63" s="54"/>
      <c r="G63" s="55"/>
    </row>
    <row r="64" spans="2:7" x14ac:dyDescent="0.25">
      <c r="B64" s="71"/>
      <c r="C64" s="71"/>
      <c r="E64" s="72" t="str">
        <f>IF('Rent Schedule'!$C$7="Yes","Signature of Landlord","")</f>
        <v>Signature of Landlord</v>
      </c>
      <c r="F64" s="72"/>
      <c r="G64" s="72"/>
    </row>
    <row r="65" spans="1:8" x14ac:dyDescent="0.25">
      <c r="B65" s="73" t="str">
        <f>IF('Rent Schedule'!$C$7="Yes","Receipt generated with the free Rent Receipt Generator from xplorexcel.com","")</f>
        <v>Receipt generated with the free Rent Receipt Generator from xplorexcel.com</v>
      </c>
      <c r="C65" s="73"/>
      <c r="D65" s="73"/>
      <c r="E65" s="73"/>
      <c r="F65" s="73"/>
      <c r="G65" s="73"/>
    </row>
    <row r="67" spans="1:8" x14ac:dyDescent="0.25">
      <c r="A67" s="56"/>
      <c r="B67" s="56"/>
      <c r="C67" s="56"/>
      <c r="D67" s="56"/>
      <c r="E67" s="56"/>
      <c r="F67" s="56"/>
      <c r="G67" s="56"/>
      <c r="H67" s="56"/>
    </row>
    <row r="69" spans="1:8" ht="30" customHeight="1" x14ac:dyDescent="0.25">
      <c r="B69" s="64" t="str">
        <f>IF('Rent Schedule'!$C$8="Yes","RENT RECEIPT","")</f>
        <v>RENT RECEIPT</v>
      </c>
      <c r="C69" s="64"/>
      <c r="D69" s="64"/>
      <c r="E69" s="64"/>
      <c r="F69" s="64"/>
      <c r="G69" s="64"/>
    </row>
    <row r="70" spans="1:8" x14ac:dyDescent="0.25">
      <c r="B70" s="65" t="str">
        <f>IF('Rent Schedule'!$C$8="Yes","Receipt No: "&amp;'Rent Schedule'!H8,"")</f>
        <v>Receipt No: RR/26-27/04</v>
      </c>
      <c r="C70" s="65"/>
      <c r="D70" s="65"/>
      <c r="E70" s="66" t="str">
        <f>IF('Rent Schedule'!$C$8="Yes","Date: "&amp;TEXT('Rent Schedule'!F8,"dd-mmm-yyyy"),"")</f>
        <v>Date: 05-Jul-2026</v>
      </c>
      <c r="F70" s="66"/>
      <c r="G70" s="66"/>
    </row>
    <row r="71" spans="1:8" x14ac:dyDescent="0.25">
      <c r="B71" s="52"/>
      <c r="G71" s="53"/>
    </row>
    <row r="72" spans="1:8" ht="18" customHeight="1" x14ac:dyDescent="0.25">
      <c r="B72" s="67" t="str">
        <f>IF('Rent Schedule'!$C$8="Yes","Received with thanks from "&amp;'Basic Details'!$C$3&amp;" a sum of ₹ "&amp;TEXT('Rent Schedule'!G8,"#,##0")&amp;" ("&amp;'Rent Schedule'!J8&amp;") by "&amp;'Rent Schedule'!K8&amp;IF('Rent Schedule'!I8&lt;&gt;""," (Ref: "&amp;'Rent Schedule'!I8&amp;")","")&amp;" towards the rent of the property at "&amp;'Basic Details'!$C$7&amp;" for the month of "&amp;TEXT('Rent Schedule'!B8,"mmmm yyyy")&amp;".","")</f>
        <v>Received with thanks from Simran Kaur a sum of ₹ 15,000 (Rupees Fifteen Thousand Only) by UPI (Ref: UTR 628140518) towards the rent of the property at Flat 4B, Rose Apartments, Sector 21, Pune - 411001 for the month of July 2026.</v>
      </c>
      <c r="C72" s="67"/>
      <c r="D72" s="67"/>
      <c r="E72" s="67"/>
      <c r="F72" s="67"/>
      <c r="G72" s="67"/>
    </row>
    <row r="73" spans="1:8" ht="18" customHeight="1" x14ac:dyDescent="0.25">
      <c r="B73" s="67"/>
      <c r="C73" s="67"/>
      <c r="D73" s="67"/>
      <c r="E73" s="67"/>
      <c r="F73" s="67"/>
      <c r="G73" s="67"/>
    </row>
    <row r="74" spans="1:8" ht="18" customHeight="1" x14ac:dyDescent="0.25">
      <c r="B74" s="67"/>
      <c r="C74" s="67"/>
      <c r="D74" s="67"/>
      <c r="E74" s="67"/>
      <c r="F74" s="67"/>
      <c r="G74" s="67"/>
    </row>
    <row r="75" spans="1:8" ht="18" customHeight="1" x14ac:dyDescent="0.25">
      <c r="B75" s="67"/>
      <c r="C75" s="67"/>
      <c r="D75" s="67"/>
      <c r="E75" s="67"/>
      <c r="F75" s="67"/>
      <c r="G75" s="67"/>
    </row>
    <row r="76" spans="1:8" ht="18" customHeight="1" x14ac:dyDescent="0.25">
      <c r="B76" s="67"/>
      <c r="C76" s="67"/>
      <c r="D76" s="67"/>
      <c r="E76" s="67"/>
      <c r="F76" s="67"/>
      <c r="G76" s="67"/>
    </row>
    <row r="77" spans="1:8" x14ac:dyDescent="0.25">
      <c r="B77" s="52"/>
      <c r="G77" s="53"/>
    </row>
    <row r="78" spans="1:8" ht="18" x14ac:dyDescent="0.25">
      <c r="B78" s="65" t="str">
        <f>IF('Rent Schedule'!$C$8="Yes","Rent Amount","")</f>
        <v>Rent Amount</v>
      </c>
      <c r="C78" s="65"/>
      <c r="D78" s="68">
        <f>IF('Rent Schedule'!$C$8="Yes",'Rent Schedule'!G8,"")</f>
        <v>15000</v>
      </c>
      <c r="E78" s="68"/>
      <c r="F78" s="68"/>
      <c r="G78" s="68"/>
    </row>
    <row r="79" spans="1:8" x14ac:dyDescent="0.25">
      <c r="B79" s="69" t="str">
        <f>IF('Rent Schedule'!$C$8="Yes","Landlord Name","")</f>
        <v>Landlord Name</v>
      </c>
      <c r="C79" s="69"/>
      <c r="D79" s="70" t="str">
        <f>IF('Rent Schedule'!$C$8="Yes",'Basic Details'!$C$4,"")</f>
        <v>Gurdev Singh</v>
      </c>
      <c r="E79" s="70"/>
      <c r="F79" s="70"/>
      <c r="G79" s="70"/>
    </row>
    <row r="80" spans="1:8" x14ac:dyDescent="0.25">
      <c r="B80" s="69" t="str">
        <f>IF('Rent Schedule'!$C$8="Yes","Landlord PAN","")</f>
        <v>Landlord PAN</v>
      </c>
      <c r="C80" s="69"/>
      <c r="D80" s="70" t="str">
        <f>IF('Rent Schedule'!$C$8="Yes",IF('Basic Details'!$C$5="","Not provided",'Basic Details'!$C$5),"")</f>
        <v>ABCDE1234F</v>
      </c>
      <c r="E80" s="70"/>
      <c r="F80" s="70"/>
      <c r="G80" s="70"/>
    </row>
    <row r="81" spans="2:7" x14ac:dyDescent="0.25">
      <c r="B81" s="69" t="str">
        <f>IF('Rent Schedule'!$C$8="Yes","Landlord Address","")</f>
        <v>Landlord Address</v>
      </c>
      <c r="C81" s="69"/>
      <c r="D81" s="70" t="str">
        <f>IF('Rent Schedule'!$C$8="Yes",'Basic Details'!$C$6,"")</f>
        <v>House No. 12, Green Avenue, Your City</v>
      </c>
      <c r="E81" s="70"/>
      <c r="F81" s="70"/>
      <c r="G81" s="70"/>
    </row>
    <row r="82" spans="2:7" x14ac:dyDescent="0.25">
      <c r="B82" s="52"/>
      <c r="G82" s="53"/>
    </row>
    <row r="83" spans="2:7" x14ac:dyDescent="0.25">
      <c r="B83" s="71" t="str">
        <f>IF(AND('Rent Schedule'!$C$8="Yes",'Rent Schedule'!K8="Cash",'Rent Schedule'!G8&gt;5000),"Affix ₹1 Revenue Stamp","")</f>
        <v/>
      </c>
      <c r="C83" s="71"/>
      <c r="G83" s="53"/>
    </row>
    <row r="84" spans="2:7" x14ac:dyDescent="0.25">
      <c r="B84" s="71"/>
      <c r="C84" s="71"/>
      <c r="G84" s="53"/>
    </row>
    <row r="85" spans="2:7" x14ac:dyDescent="0.25">
      <c r="B85" s="71"/>
      <c r="C85" s="71"/>
      <c r="E85" s="54"/>
      <c r="F85" s="54"/>
      <c r="G85" s="55"/>
    </row>
    <row r="86" spans="2:7" x14ac:dyDescent="0.25">
      <c r="B86" s="71"/>
      <c r="C86" s="71"/>
      <c r="E86" s="72" t="str">
        <f>IF('Rent Schedule'!$C$8="Yes","Signature of Landlord","")</f>
        <v>Signature of Landlord</v>
      </c>
      <c r="F86" s="72"/>
      <c r="G86" s="72"/>
    </row>
    <row r="87" spans="2:7" x14ac:dyDescent="0.25">
      <c r="B87" s="73" t="str">
        <f>IF('Rent Schedule'!$C$8="Yes","Receipt generated with the free Rent Receipt Generator from xplorexcel.com","")</f>
        <v>Receipt generated with the free Rent Receipt Generator from xplorexcel.com</v>
      </c>
      <c r="C87" s="73"/>
      <c r="D87" s="73"/>
      <c r="E87" s="73"/>
      <c r="F87" s="73"/>
      <c r="G87" s="73"/>
    </row>
    <row r="91" spans="2:7" ht="30" customHeight="1" x14ac:dyDescent="0.25">
      <c r="B91" s="64" t="str">
        <f>IF('Rent Schedule'!$C$9="Yes","RENT RECEIPT","")</f>
        <v>RENT RECEIPT</v>
      </c>
      <c r="C91" s="64"/>
      <c r="D91" s="64"/>
      <c r="E91" s="64"/>
      <c r="F91" s="64"/>
      <c r="G91" s="64"/>
    </row>
    <row r="92" spans="2:7" x14ac:dyDescent="0.25">
      <c r="B92" s="65" t="str">
        <f>IF('Rent Schedule'!$C$9="Yes","Receipt No: "&amp;'Rent Schedule'!H9,"")</f>
        <v>Receipt No: RR/26-27/05</v>
      </c>
      <c r="C92" s="65"/>
      <c r="D92" s="65"/>
      <c r="E92" s="66" t="str">
        <f>IF('Rent Schedule'!$C$9="Yes","Date: "&amp;TEXT('Rent Schedule'!F9,"dd-mmm-yyyy"),"")</f>
        <v>Date: 05-Aug-2026</v>
      </c>
      <c r="F92" s="66"/>
      <c r="G92" s="66"/>
    </row>
    <row r="93" spans="2:7" x14ac:dyDescent="0.25">
      <c r="B93" s="52"/>
      <c r="G93" s="53"/>
    </row>
    <row r="94" spans="2:7" ht="18" customHeight="1" x14ac:dyDescent="0.25">
      <c r="B94" s="67" t="str">
        <f>IF('Rent Schedule'!$C$9="Yes","Received with thanks from "&amp;'Basic Details'!$C$3&amp;" a sum of ₹ "&amp;TEXT('Rent Schedule'!G9,"#,##0")&amp;" ("&amp;'Rent Schedule'!J9&amp;") by "&amp;'Rent Schedule'!K9&amp;IF('Rent Schedule'!I9&lt;&gt;""," (Ref: "&amp;'Rent Schedule'!I9&amp;")","")&amp;" towards the rent of the property at "&amp;'Basic Details'!$C$7&amp;" for the month of "&amp;TEXT('Rent Schedule'!B9,"mmmm yyyy")&amp;".","")</f>
        <v>Received with thanks from Simran Kaur a sum of ₹ 15,000 (Rupees Fifteen Thousand Only) by UPI (Ref: UTR 628140519) towards the rent of the property at Flat 4B, Rose Apartments, Sector 21, Pune - 411001 for the month of August 2026.</v>
      </c>
      <c r="C94" s="67"/>
      <c r="D94" s="67"/>
      <c r="E94" s="67"/>
      <c r="F94" s="67"/>
      <c r="G94" s="67"/>
    </row>
    <row r="95" spans="2:7" ht="18" customHeight="1" x14ac:dyDescent="0.25">
      <c r="B95" s="67"/>
      <c r="C95" s="67"/>
      <c r="D95" s="67"/>
      <c r="E95" s="67"/>
      <c r="F95" s="67"/>
      <c r="G95" s="67"/>
    </row>
    <row r="96" spans="2:7" ht="18" customHeight="1" x14ac:dyDescent="0.25">
      <c r="B96" s="67"/>
      <c r="C96" s="67"/>
      <c r="D96" s="67"/>
      <c r="E96" s="67"/>
      <c r="F96" s="67"/>
      <c r="G96" s="67"/>
    </row>
    <row r="97" spans="1:8" ht="18" customHeight="1" x14ac:dyDescent="0.25">
      <c r="B97" s="67"/>
      <c r="C97" s="67"/>
      <c r="D97" s="67"/>
      <c r="E97" s="67"/>
      <c r="F97" s="67"/>
      <c r="G97" s="67"/>
    </row>
    <row r="98" spans="1:8" ht="18" customHeight="1" x14ac:dyDescent="0.25">
      <c r="B98" s="67"/>
      <c r="C98" s="67"/>
      <c r="D98" s="67"/>
      <c r="E98" s="67"/>
      <c r="F98" s="67"/>
      <c r="G98" s="67"/>
    </row>
    <row r="99" spans="1:8" x14ac:dyDescent="0.25">
      <c r="B99" s="52"/>
      <c r="G99" s="53"/>
    </row>
    <row r="100" spans="1:8" ht="18" x14ac:dyDescent="0.25">
      <c r="B100" s="65" t="str">
        <f>IF('Rent Schedule'!$C$9="Yes","Rent Amount","")</f>
        <v>Rent Amount</v>
      </c>
      <c r="C100" s="65"/>
      <c r="D100" s="68">
        <f>IF('Rent Schedule'!$C$9="Yes",'Rent Schedule'!G9,"")</f>
        <v>15000</v>
      </c>
      <c r="E100" s="68"/>
      <c r="F100" s="68"/>
      <c r="G100" s="68"/>
    </row>
    <row r="101" spans="1:8" x14ac:dyDescent="0.25">
      <c r="B101" s="69" t="str">
        <f>IF('Rent Schedule'!$C$9="Yes","Landlord Name","")</f>
        <v>Landlord Name</v>
      </c>
      <c r="C101" s="69"/>
      <c r="D101" s="70" t="str">
        <f>IF('Rent Schedule'!$C$9="Yes",'Basic Details'!$C$4,"")</f>
        <v>Gurdev Singh</v>
      </c>
      <c r="E101" s="70"/>
      <c r="F101" s="70"/>
      <c r="G101" s="70"/>
    </row>
    <row r="102" spans="1:8" x14ac:dyDescent="0.25">
      <c r="B102" s="69" t="str">
        <f>IF('Rent Schedule'!$C$9="Yes","Landlord PAN","")</f>
        <v>Landlord PAN</v>
      </c>
      <c r="C102" s="69"/>
      <c r="D102" s="70" t="str">
        <f>IF('Rent Schedule'!$C$9="Yes",IF('Basic Details'!$C$5="","Not provided",'Basic Details'!$C$5),"")</f>
        <v>ABCDE1234F</v>
      </c>
      <c r="E102" s="70"/>
      <c r="F102" s="70"/>
      <c r="G102" s="70"/>
    </row>
    <row r="103" spans="1:8" x14ac:dyDescent="0.25">
      <c r="B103" s="69" t="str">
        <f>IF('Rent Schedule'!$C$9="Yes","Landlord Address","")</f>
        <v>Landlord Address</v>
      </c>
      <c r="C103" s="69"/>
      <c r="D103" s="70" t="str">
        <f>IF('Rent Schedule'!$C$9="Yes",'Basic Details'!$C$6,"")</f>
        <v>House No. 12, Green Avenue, Your City</v>
      </c>
      <c r="E103" s="70"/>
      <c r="F103" s="70"/>
      <c r="G103" s="70"/>
    </row>
    <row r="104" spans="1:8" x14ac:dyDescent="0.25">
      <c r="B104" s="52"/>
      <c r="G104" s="53"/>
    </row>
    <row r="105" spans="1:8" x14ac:dyDescent="0.25">
      <c r="B105" s="71" t="str">
        <f>IF(AND('Rent Schedule'!$C$9="Yes",'Rent Schedule'!K9="Cash",'Rent Schedule'!G9&gt;5000),"Affix ₹1 Revenue Stamp","")</f>
        <v/>
      </c>
      <c r="C105" s="71"/>
      <c r="G105" s="53"/>
    </row>
    <row r="106" spans="1:8" x14ac:dyDescent="0.25">
      <c r="B106" s="71"/>
      <c r="C106" s="71"/>
      <c r="G106" s="53"/>
    </row>
    <row r="107" spans="1:8" x14ac:dyDescent="0.25">
      <c r="B107" s="71"/>
      <c r="C107" s="71"/>
      <c r="E107" s="54"/>
      <c r="F107" s="54"/>
      <c r="G107" s="55"/>
    </row>
    <row r="108" spans="1:8" x14ac:dyDescent="0.25">
      <c r="B108" s="71"/>
      <c r="C108" s="71"/>
      <c r="E108" s="72" t="str">
        <f>IF('Rent Schedule'!$C$9="Yes","Signature of Landlord","")</f>
        <v>Signature of Landlord</v>
      </c>
      <c r="F108" s="72"/>
      <c r="G108" s="72"/>
    </row>
    <row r="109" spans="1:8" x14ac:dyDescent="0.25">
      <c r="B109" s="73" t="str">
        <f>IF('Rent Schedule'!$C$9="Yes","Receipt generated with the free Rent Receipt Generator from xplorexcel.com","")</f>
        <v>Receipt generated with the free Rent Receipt Generator from xplorexcel.com</v>
      </c>
      <c r="C109" s="73"/>
      <c r="D109" s="73"/>
      <c r="E109" s="73"/>
      <c r="F109" s="73"/>
      <c r="G109" s="73"/>
    </row>
    <row r="111" spans="1:8" x14ac:dyDescent="0.25">
      <c r="A111" s="56"/>
      <c r="B111" s="56"/>
      <c r="C111" s="56"/>
      <c r="D111" s="56"/>
      <c r="E111" s="56"/>
      <c r="F111" s="56"/>
      <c r="G111" s="56"/>
      <c r="H111" s="56"/>
    </row>
    <row r="113" spans="2:7" ht="30" customHeight="1" x14ac:dyDescent="0.25">
      <c r="B113" s="64" t="str">
        <f>IF('Rent Schedule'!$C$10="Yes","RENT RECEIPT","")</f>
        <v>RENT RECEIPT</v>
      </c>
      <c r="C113" s="64"/>
      <c r="D113" s="64"/>
      <c r="E113" s="64"/>
      <c r="F113" s="64"/>
      <c r="G113" s="64"/>
    </row>
    <row r="114" spans="2:7" x14ac:dyDescent="0.25">
      <c r="B114" s="65" t="str">
        <f>IF('Rent Schedule'!$C$10="Yes","Receipt No: "&amp;'Rent Schedule'!H10,"")</f>
        <v>Receipt No: RR/26-27/06</v>
      </c>
      <c r="C114" s="65"/>
      <c r="D114" s="65"/>
      <c r="E114" s="66" t="str">
        <f>IF('Rent Schedule'!$C$10="Yes","Date: "&amp;TEXT('Rent Schedule'!F10,"dd-mmm-yyyy"),"")</f>
        <v>Date: 05-Sep-2026</v>
      </c>
      <c r="F114" s="66"/>
      <c r="G114" s="66"/>
    </row>
    <row r="115" spans="2:7" x14ac:dyDescent="0.25">
      <c r="B115" s="52"/>
      <c r="G115" s="53"/>
    </row>
    <row r="116" spans="2:7" ht="18" customHeight="1" x14ac:dyDescent="0.25">
      <c r="B116" s="67" t="str">
        <f>IF('Rent Schedule'!$C$10="Yes","Received with thanks from "&amp;'Basic Details'!$C$3&amp;" a sum of ₹ "&amp;TEXT('Rent Schedule'!G10,"#,##0")&amp;" ("&amp;'Rent Schedule'!J10&amp;") by "&amp;'Rent Schedule'!K10&amp;IF('Rent Schedule'!I10&lt;&gt;""," (Ref: "&amp;'Rent Schedule'!I10&amp;")","")&amp;" towards the rent of the property at "&amp;'Basic Details'!$C$7&amp;" for the month of "&amp;TEXT('Rent Schedule'!B10,"mmmm yyyy")&amp;".","")</f>
        <v>Received with thanks from Simran Kaur a sum of ₹ 15,000 (Rupees Fifteen Thousand Only) by UPI (Ref: UTR 628140520) towards the rent of the property at Flat 4B, Rose Apartments, Sector 21, Pune - 411001 for the month of September 2026.</v>
      </c>
      <c r="C116" s="67"/>
      <c r="D116" s="67"/>
      <c r="E116" s="67"/>
      <c r="F116" s="67"/>
      <c r="G116" s="67"/>
    </row>
    <row r="117" spans="2:7" ht="18" customHeight="1" x14ac:dyDescent="0.25">
      <c r="B117" s="67"/>
      <c r="C117" s="67"/>
      <c r="D117" s="67"/>
      <c r="E117" s="67"/>
      <c r="F117" s="67"/>
      <c r="G117" s="67"/>
    </row>
    <row r="118" spans="2:7" ht="18" customHeight="1" x14ac:dyDescent="0.25">
      <c r="B118" s="67"/>
      <c r="C118" s="67"/>
      <c r="D118" s="67"/>
      <c r="E118" s="67"/>
      <c r="F118" s="67"/>
      <c r="G118" s="67"/>
    </row>
    <row r="119" spans="2:7" ht="18" customHeight="1" x14ac:dyDescent="0.25">
      <c r="B119" s="67"/>
      <c r="C119" s="67"/>
      <c r="D119" s="67"/>
      <c r="E119" s="67"/>
      <c r="F119" s="67"/>
      <c r="G119" s="67"/>
    </row>
    <row r="120" spans="2:7" ht="18" customHeight="1" x14ac:dyDescent="0.25">
      <c r="B120" s="67"/>
      <c r="C120" s="67"/>
      <c r="D120" s="67"/>
      <c r="E120" s="67"/>
      <c r="F120" s="67"/>
      <c r="G120" s="67"/>
    </row>
    <row r="121" spans="2:7" x14ac:dyDescent="0.25">
      <c r="B121" s="52"/>
      <c r="G121" s="53"/>
    </row>
    <row r="122" spans="2:7" ht="18" x14ac:dyDescent="0.25">
      <c r="B122" s="65" t="str">
        <f>IF('Rent Schedule'!$C$10="Yes","Rent Amount","")</f>
        <v>Rent Amount</v>
      </c>
      <c r="C122" s="65"/>
      <c r="D122" s="68">
        <f>IF('Rent Schedule'!$C$10="Yes",'Rent Schedule'!G10,"")</f>
        <v>15000</v>
      </c>
      <c r="E122" s="68"/>
      <c r="F122" s="68"/>
      <c r="G122" s="68"/>
    </row>
    <row r="123" spans="2:7" x14ac:dyDescent="0.25">
      <c r="B123" s="69" t="str">
        <f>IF('Rent Schedule'!$C$10="Yes","Landlord Name","")</f>
        <v>Landlord Name</v>
      </c>
      <c r="C123" s="69"/>
      <c r="D123" s="70" t="str">
        <f>IF('Rent Schedule'!$C$10="Yes",'Basic Details'!$C$4,"")</f>
        <v>Gurdev Singh</v>
      </c>
      <c r="E123" s="70"/>
      <c r="F123" s="70"/>
      <c r="G123" s="70"/>
    </row>
    <row r="124" spans="2:7" x14ac:dyDescent="0.25">
      <c r="B124" s="69" t="str">
        <f>IF('Rent Schedule'!$C$10="Yes","Landlord PAN","")</f>
        <v>Landlord PAN</v>
      </c>
      <c r="C124" s="69"/>
      <c r="D124" s="70" t="str">
        <f>IF('Rent Schedule'!$C$10="Yes",IF('Basic Details'!$C$5="","Not provided",'Basic Details'!$C$5),"")</f>
        <v>ABCDE1234F</v>
      </c>
      <c r="E124" s="70"/>
      <c r="F124" s="70"/>
      <c r="G124" s="70"/>
    </row>
    <row r="125" spans="2:7" x14ac:dyDescent="0.25">
      <c r="B125" s="69" t="str">
        <f>IF('Rent Schedule'!$C$10="Yes","Landlord Address","")</f>
        <v>Landlord Address</v>
      </c>
      <c r="C125" s="69"/>
      <c r="D125" s="70" t="str">
        <f>IF('Rent Schedule'!$C$10="Yes",'Basic Details'!$C$6,"")</f>
        <v>House No. 12, Green Avenue, Your City</v>
      </c>
      <c r="E125" s="70"/>
      <c r="F125" s="70"/>
      <c r="G125" s="70"/>
    </row>
    <row r="126" spans="2:7" x14ac:dyDescent="0.25">
      <c r="B126" s="52"/>
      <c r="G126" s="53"/>
    </row>
    <row r="127" spans="2:7" x14ac:dyDescent="0.25">
      <c r="B127" s="71" t="str">
        <f>IF(AND('Rent Schedule'!$C$10="Yes",'Rent Schedule'!K10="Cash",'Rent Schedule'!G10&gt;5000),"Affix ₹1 Revenue Stamp","")</f>
        <v/>
      </c>
      <c r="C127" s="71"/>
      <c r="G127" s="53"/>
    </row>
    <row r="128" spans="2:7" x14ac:dyDescent="0.25">
      <c r="B128" s="71"/>
      <c r="C128" s="71"/>
      <c r="G128" s="53"/>
    </row>
    <row r="129" spans="2:7" x14ac:dyDescent="0.25">
      <c r="B129" s="71"/>
      <c r="C129" s="71"/>
      <c r="E129" s="54"/>
      <c r="F129" s="54"/>
      <c r="G129" s="55"/>
    </row>
    <row r="130" spans="2:7" x14ac:dyDescent="0.25">
      <c r="B130" s="71"/>
      <c r="C130" s="71"/>
      <c r="E130" s="72" t="str">
        <f>IF('Rent Schedule'!$C$10="Yes","Signature of Landlord","")</f>
        <v>Signature of Landlord</v>
      </c>
      <c r="F130" s="72"/>
      <c r="G130" s="72"/>
    </row>
    <row r="131" spans="2:7" x14ac:dyDescent="0.25">
      <c r="B131" s="73" t="str">
        <f>IF('Rent Schedule'!$C$10="Yes","Receipt generated with the free Rent Receipt Generator from xplorexcel.com","")</f>
        <v>Receipt generated with the free Rent Receipt Generator from xplorexcel.com</v>
      </c>
      <c r="C131" s="73"/>
      <c r="D131" s="73"/>
      <c r="E131" s="73"/>
      <c r="F131" s="73"/>
      <c r="G131" s="73"/>
    </row>
    <row r="135" spans="2:7" ht="30" customHeight="1" x14ac:dyDescent="0.25">
      <c r="B135" s="64" t="str">
        <f>IF('Rent Schedule'!$C$11="Yes","RENT RECEIPT","")</f>
        <v>RENT RECEIPT</v>
      </c>
      <c r="C135" s="64"/>
      <c r="D135" s="64"/>
      <c r="E135" s="64"/>
      <c r="F135" s="64"/>
      <c r="G135" s="64"/>
    </row>
    <row r="136" spans="2:7" x14ac:dyDescent="0.25">
      <c r="B136" s="65" t="str">
        <f>IF('Rent Schedule'!$C$11="Yes","Receipt No: "&amp;'Rent Schedule'!H11,"")</f>
        <v>Receipt No: RR/26-27/07</v>
      </c>
      <c r="C136" s="65"/>
      <c r="D136" s="65"/>
      <c r="E136" s="66" t="str">
        <f>IF('Rent Schedule'!$C$11="Yes","Date: "&amp;TEXT('Rent Schedule'!F11,"dd-mmm-yyyy"),"")</f>
        <v>Date: 05-Oct-2026</v>
      </c>
      <c r="F136" s="66"/>
      <c r="G136" s="66"/>
    </row>
    <row r="137" spans="2:7" x14ac:dyDescent="0.25">
      <c r="B137" s="52"/>
      <c r="G137" s="53"/>
    </row>
    <row r="138" spans="2:7" ht="18" customHeight="1" x14ac:dyDescent="0.25">
      <c r="B138" s="67" t="str">
        <f>IF('Rent Schedule'!$C$11="Yes","Received with thanks from "&amp;'Basic Details'!$C$3&amp;" a sum of ₹ "&amp;TEXT('Rent Schedule'!G11,"#,##0")&amp;" ("&amp;'Rent Schedule'!J11&amp;") by "&amp;'Rent Schedule'!K11&amp;IF('Rent Schedule'!I11&lt;&gt;""," (Ref: "&amp;'Rent Schedule'!I11&amp;")","")&amp;" towards the rent of the property at "&amp;'Basic Details'!$C$7&amp;" for the month of "&amp;TEXT('Rent Schedule'!B11,"mmmm yyyy")&amp;".","")</f>
        <v>Received with thanks from Simran Kaur a sum of ₹ 15,000 (Rupees Fifteen Thousand Only) by Cash towards the rent of the property at Flat 4B, Rose Apartments, Sector 21, Pune - 411001 for the month of October 2026.</v>
      </c>
      <c r="C138" s="67"/>
      <c r="D138" s="67"/>
      <c r="E138" s="67"/>
      <c r="F138" s="67"/>
      <c r="G138" s="67"/>
    </row>
    <row r="139" spans="2:7" ht="18" customHeight="1" x14ac:dyDescent="0.25">
      <c r="B139" s="67"/>
      <c r="C139" s="67"/>
      <c r="D139" s="67"/>
      <c r="E139" s="67"/>
      <c r="F139" s="67"/>
      <c r="G139" s="67"/>
    </row>
    <row r="140" spans="2:7" ht="18" customHeight="1" x14ac:dyDescent="0.25">
      <c r="B140" s="67"/>
      <c r="C140" s="67"/>
      <c r="D140" s="67"/>
      <c r="E140" s="67"/>
      <c r="F140" s="67"/>
      <c r="G140" s="67"/>
    </row>
    <row r="141" spans="2:7" ht="18" customHeight="1" x14ac:dyDescent="0.25">
      <c r="B141" s="67"/>
      <c r="C141" s="67"/>
      <c r="D141" s="67"/>
      <c r="E141" s="67"/>
      <c r="F141" s="67"/>
      <c r="G141" s="67"/>
    </row>
    <row r="142" spans="2:7" ht="18" customHeight="1" x14ac:dyDescent="0.25">
      <c r="B142" s="67"/>
      <c r="C142" s="67"/>
      <c r="D142" s="67"/>
      <c r="E142" s="67"/>
      <c r="F142" s="67"/>
      <c r="G142" s="67"/>
    </row>
    <row r="143" spans="2:7" x14ac:dyDescent="0.25">
      <c r="B143" s="52"/>
      <c r="G143" s="53"/>
    </row>
    <row r="144" spans="2:7" ht="18" x14ac:dyDescent="0.25">
      <c r="B144" s="65" t="str">
        <f>IF('Rent Schedule'!$C$11="Yes","Rent Amount","")</f>
        <v>Rent Amount</v>
      </c>
      <c r="C144" s="65"/>
      <c r="D144" s="68">
        <f>IF('Rent Schedule'!$C$11="Yes",'Rent Schedule'!G11,"")</f>
        <v>15000</v>
      </c>
      <c r="E144" s="68"/>
      <c r="F144" s="68"/>
      <c r="G144" s="68"/>
    </row>
    <row r="145" spans="1:8" x14ac:dyDescent="0.25">
      <c r="B145" s="69" t="str">
        <f>IF('Rent Schedule'!$C$11="Yes","Landlord Name","")</f>
        <v>Landlord Name</v>
      </c>
      <c r="C145" s="69"/>
      <c r="D145" s="70" t="str">
        <f>IF('Rent Schedule'!$C$11="Yes",'Basic Details'!$C$4,"")</f>
        <v>Gurdev Singh</v>
      </c>
      <c r="E145" s="70"/>
      <c r="F145" s="70"/>
      <c r="G145" s="70"/>
    </row>
    <row r="146" spans="1:8" x14ac:dyDescent="0.25">
      <c r="B146" s="69" t="str">
        <f>IF('Rent Schedule'!$C$11="Yes","Landlord PAN","")</f>
        <v>Landlord PAN</v>
      </c>
      <c r="C146" s="69"/>
      <c r="D146" s="70" t="str">
        <f>IF('Rent Schedule'!$C$11="Yes",IF('Basic Details'!$C$5="","Not provided",'Basic Details'!$C$5),"")</f>
        <v>ABCDE1234F</v>
      </c>
      <c r="E146" s="70"/>
      <c r="F146" s="70"/>
      <c r="G146" s="70"/>
    </row>
    <row r="147" spans="1:8" x14ac:dyDescent="0.25">
      <c r="B147" s="69" t="str">
        <f>IF('Rent Schedule'!$C$11="Yes","Landlord Address","")</f>
        <v>Landlord Address</v>
      </c>
      <c r="C147" s="69"/>
      <c r="D147" s="70" t="str">
        <f>IF('Rent Schedule'!$C$11="Yes",'Basic Details'!$C$6,"")</f>
        <v>House No. 12, Green Avenue, Your City</v>
      </c>
      <c r="E147" s="70"/>
      <c r="F147" s="70"/>
      <c r="G147" s="70"/>
    </row>
    <row r="148" spans="1:8" x14ac:dyDescent="0.25">
      <c r="B148" s="52"/>
      <c r="G148" s="53"/>
    </row>
    <row r="149" spans="1:8" x14ac:dyDescent="0.25">
      <c r="B149" s="71" t="str">
        <f>IF(AND('Rent Schedule'!$C$11="Yes",'Rent Schedule'!K11="Cash",'Rent Schedule'!G11&gt;5000),"Affix ₹1 Revenue Stamp","")</f>
        <v>Affix ₹1 Revenue Stamp</v>
      </c>
      <c r="C149" s="71"/>
      <c r="G149" s="53"/>
    </row>
    <row r="150" spans="1:8" x14ac:dyDescent="0.25">
      <c r="B150" s="71"/>
      <c r="C150" s="71"/>
      <c r="G150" s="53"/>
    </row>
    <row r="151" spans="1:8" x14ac:dyDescent="0.25">
      <c r="B151" s="71"/>
      <c r="C151" s="71"/>
      <c r="E151" s="54"/>
      <c r="F151" s="54"/>
      <c r="G151" s="55"/>
    </row>
    <row r="152" spans="1:8" x14ac:dyDescent="0.25">
      <c r="B152" s="71"/>
      <c r="C152" s="71"/>
      <c r="E152" s="72" t="str">
        <f>IF('Rent Schedule'!$C$11="Yes","Signature of Landlord","")</f>
        <v>Signature of Landlord</v>
      </c>
      <c r="F152" s="72"/>
      <c r="G152" s="72"/>
    </row>
    <row r="153" spans="1:8" x14ac:dyDescent="0.25">
      <c r="B153" s="73" t="str">
        <f>IF('Rent Schedule'!$C$11="Yes","Receipt generated with the free Rent Receipt Generator from xplorexcel.com","")</f>
        <v>Receipt generated with the free Rent Receipt Generator from xplorexcel.com</v>
      </c>
      <c r="C153" s="73"/>
      <c r="D153" s="73"/>
      <c r="E153" s="73"/>
      <c r="F153" s="73"/>
      <c r="G153" s="73"/>
    </row>
    <row r="155" spans="1:8" x14ac:dyDescent="0.25">
      <c r="A155" s="56"/>
      <c r="B155" s="56"/>
      <c r="C155" s="56"/>
      <c r="D155" s="56"/>
      <c r="E155" s="56"/>
      <c r="F155" s="56"/>
      <c r="G155" s="56"/>
      <c r="H155" s="56"/>
    </row>
    <row r="157" spans="1:8" ht="30" customHeight="1" x14ac:dyDescent="0.25">
      <c r="B157" s="64" t="str">
        <f>IF('Rent Schedule'!$C$12="Yes","RENT RECEIPT","")</f>
        <v>RENT RECEIPT</v>
      </c>
      <c r="C157" s="64"/>
      <c r="D157" s="64"/>
      <c r="E157" s="64"/>
      <c r="F157" s="64"/>
      <c r="G157" s="64"/>
    </row>
    <row r="158" spans="1:8" x14ac:dyDescent="0.25">
      <c r="B158" s="65" t="str">
        <f>IF('Rent Schedule'!$C$12="Yes","Receipt No: "&amp;'Rent Schedule'!H12,"")</f>
        <v>Receipt No: RR/26-27/08</v>
      </c>
      <c r="C158" s="65"/>
      <c r="D158" s="65"/>
      <c r="E158" s="66" t="str">
        <f>IF('Rent Schedule'!$C$12="Yes","Date: "&amp;TEXT('Rent Schedule'!F12,"dd-mmm-yyyy"),"")</f>
        <v>Date: 05-Nov-2026</v>
      </c>
      <c r="F158" s="66"/>
      <c r="G158" s="66"/>
    </row>
    <row r="159" spans="1:8" x14ac:dyDescent="0.25">
      <c r="B159" s="52"/>
      <c r="G159" s="53"/>
    </row>
    <row r="160" spans="1:8" ht="18" customHeight="1" x14ac:dyDescent="0.25">
      <c r="B160" s="67" t="str">
        <f>IF('Rent Schedule'!$C$12="Yes","Received with thanks from "&amp;'Basic Details'!$C$3&amp;" a sum of ₹ "&amp;TEXT('Rent Schedule'!G12,"#,##0")&amp;" ("&amp;'Rent Schedule'!J12&amp;") by "&amp;'Rent Schedule'!K12&amp;IF('Rent Schedule'!I12&lt;&gt;""," (Ref: "&amp;'Rent Schedule'!I12&amp;")","")&amp;" towards the rent of the property at "&amp;'Basic Details'!$C$7&amp;" for the month of "&amp;TEXT('Rent Schedule'!B12,"mmmm yyyy")&amp;".","")</f>
        <v>Received with thanks from Simran Kaur a sum of ₹ 15,000 (Rupees Fifteen Thousand Only) by UPI (Ref: UTR 628140522) towards the rent of the property at Flat 4B, Rose Apartments, Sector 21, Pune - 411001 for the month of November 2026.</v>
      </c>
      <c r="C160" s="67"/>
      <c r="D160" s="67"/>
      <c r="E160" s="67"/>
      <c r="F160" s="67"/>
      <c r="G160" s="67"/>
    </row>
    <row r="161" spans="2:7" ht="18" customHeight="1" x14ac:dyDescent="0.25">
      <c r="B161" s="67"/>
      <c r="C161" s="67"/>
      <c r="D161" s="67"/>
      <c r="E161" s="67"/>
      <c r="F161" s="67"/>
      <c r="G161" s="67"/>
    </row>
    <row r="162" spans="2:7" ht="18" customHeight="1" x14ac:dyDescent="0.25">
      <c r="B162" s="67"/>
      <c r="C162" s="67"/>
      <c r="D162" s="67"/>
      <c r="E162" s="67"/>
      <c r="F162" s="67"/>
      <c r="G162" s="67"/>
    </row>
    <row r="163" spans="2:7" ht="18" customHeight="1" x14ac:dyDescent="0.25">
      <c r="B163" s="67"/>
      <c r="C163" s="67"/>
      <c r="D163" s="67"/>
      <c r="E163" s="67"/>
      <c r="F163" s="67"/>
      <c r="G163" s="67"/>
    </row>
    <row r="164" spans="2:7" ht="18" customHeight="1" x14ac:dyDescent="0.25">
      <c r="B164" s="67"/>
      <c r="C164" s="67"/>
      <c r="D164" s="67"/>
      <c r="E164" s="67"/>
      <c r="F164" s="67"/>
      <c r="G164" s="67"/>
    </row>
    <row r="165" spans="2:7" x14ac:dyDescent="0.25">
      <c r="B165" s="52"/>
      <c r="G165" s="53"/>
    </row>
    <row r="166" spans="2:7" ht="18" x14ac:dyDescent="0.25">
      <c r="B166" s="65" t="str">
        <f>IF('Rent Schedule'!$C$12="Yes","Rent Amount","")</f>
        <v>Rent Amount</v>
      </c>
      <c r="C166" s="65"/>
      <c r="D166" s="68">
        <f>IF('Rent Schedule'!$C$12="Yes",'Rent Schedule'!G12,"")</f>
        <v>15000</v>
      </c>
      <c r="E166" s="68"/>
      <c r="F166" s="68"/>
      <c r="G166" s="68"/>
    </row>
    <row r="167" spans="2:7" x14ac:dyDescent="0.25">
      <c r="B167" s="69" t="str">
        <f>IF('Rent Schedule'!$C$12="Yes","Landlord Name","")</f>
        <v>Landlord Name</v>
      </c>
      <c r="C167" s="69"/>
      <c r="D167" s="70" t="str">
        <f>IF('Rent Schedule'!$C$12="Yes",'Basic Details'!$C$4,"")</f>
        <v>Gurdev Singh</v>
      </c>
      <c r="E167" s="70"/>
      <c r="F167" s="70"/>
      <c r="G167" s="70"/>
    </row>
    <row r="168" spans="2:7" x14ac:dyDescent="0.25">
      <c r="B168" s="69" t="str">
        <f>IF('Rent Schedule'!$C$12="Yes","Landlord PAN","")</f>
        <v>Landlord PAN</v>
      </c>
      <c r="C168" s="69"/>
      <c r="D168" s="70" t="str">
        <f>IF('Rent Schedule'!$C$12="Yes",IF('Basic Details'!$C$5="","Not provided",'Basic Details'!$C$5),"")</f>
        <v>ABCDE1234F</v>
      </c>
      <c r="E168" s="70"/>
      <c r="F168" s="70"/>
      <c r="G168" s="70"/>
    </row>
    <row r="169" spans="2:7" x14ac:dyDescent="0.25">
      <c r="B169" s="69" t="str">
        <f>IF('Rent Schedule'!$C$12="Yes","Landlord Address","")</f>
        <v>Landlord Address</v>
      </c>
      <c r="C169" s="69"/>
      <c r="D169" s="70" t="str">
        <f>IF('Rent Schedule'!$C$12="Yes",'Basic Details'!$C$6,"")</f>
        <v>House No. 12, Green Avenue, Your City</v>
      </c>
      <c r="E169" s="70"/>
      <c r="F169" s="70"/>
      <c r="G169" s="70"/>
    </row>
    <row r="170" spans="2:7" x14ac:dyDescent="0.25">
      <c r="B170" s="52"/>
      <c r="G170" s="53"/>
    </row>
    <row r="171" spans="2:7" x14ac:dyDescent="0.25">
      <c r="B171" s="71" t="str">
        <f>IF(AND('Rent Schedule'!$C$12="Yes",'Rent Schedule'!K12="Cash",'Rent Schedule'!G12&gt;5000),"Affix ₹1 Revenue Stamp","")</f>
        <v/>
      </c>
      <c r="C171" s="71"/>
      <c r="G171" s="53"/>
    </row>
    <row r="172" spans="2:7" x14ac:dyDescent="0.25">
      <c r="B172" s="71"/>
      <c r="C172" s="71"/>
      <c r="G172" s="53"/>
    </row>
    <row r="173" spans="2:7" x14ac:dyDescent="0.25">
      <c r="B173" s="71"/>
      <c r="C173" s="71"/>
      <c r="E173" s="54"/>
      <c r="F173" s="54"/>
      <c r="G173" s="55"/>
    </row>
    <row r="174" spans="2:7" x14ac:dyDescent="0.25">
      <c r="B174" s="71"/>
      <c r="C174" s="71"/>
      <c r="E174" s="72" t="str">
        <f>IF('Rent Schedule'!$C$12="Yes","Signature of Landlord","")</f>
        <v>Signature of Landlord</v>
      </c>
      <c r="F174" s="72"/>
      <c r="G174" s="72"/>
    </row>
    <row r="175" spans="2:7" x14ac:dyDescent="0.25">
      <c r="B175" s="73" t="str">
        <f>IF('Rent Schedule'!$C$12="Yes","Receipt generated with the free Rent Receipt Generator from xplorexcel.com","")</f>
        <v>Receipt generated with the free Rent Receipt Generator from xplorexcel.com</v>
      </c>
      <c r="C175" s="73"/>
      <c r="D175" s="73"/>
      <c r="E175" s="73"/>
      <c r="F175" s="73"/>
      <c r="G175" s="73"/>
    </row>
    <row r="179" spans="2:7" ht="30" customHeight="1" x14ac:dyDescent="0.25">
      <c r="B179" s="64" t="str">
        <f>IF('Rent Schedule'!$C$13="Yes","RENT RECEIPT","")</f>
        <v>RENT RECEIPT</v>
      </c>
      <c r="C179" s="64"/>
      <c r="D179" s="64"/>
      <c r="E179" s="64"/>
      <c r="F179" s="64"/>
      <c r="G179" s="64"/>
    </row>
    <row r="180" spans="2:7" x14ac:dyDescent="0.25">
      <c r="B180" s="65" t="str">
        <f>IF('Rent Schedule'!$C$13="Yes","Receipt No: "&amp;'Rent Schedule'!H13,"")</f>
        <v>Receipt No: RR/26-27/09</v>
      </c>
      <c r="C180" s="65"/>
      <c r="D180" s="65"/>
      <c r="E180" s="66" t="str">
        <f>IF('Rent Schedule'!$C$13="Yes","Date: "&amp;TEXT('Rent Schedule'!F13,"dd-mmm-yyyy"),"")</f>
        <v>Date: 05-Dec-2026</v>
      </c>
      <c r="F180" s="66"/>
      <c r="G180" s="66"/>
    </row>
    <row r="181" spans="2:7" x14ac:dyDescent="0.25">
      <c r="B181" s="52"/>
      <c r="G181" s="53"/>
    </row>
    <row r="182" spans="2:7" ht="18" customHeight="1" x14ac:dyDescent="0.25">
      <c r="B182" s="67" t="str">
        <f>IF('Rent Schedule'!$C$13="Yes","Received with thanks from "&amp;'Basic Details'!$C$3&amp;" a sum of ₹ "&amp;TEXT('Rent Schedule'!G13,"#,##0")&amp;" ("&amp;'Rent Schedule'!J13&amp;") by "&amp;'Rent Schedule'!K13&amp;IF('Rent Schedule'!I13&lt;&gt;""," (Ref: "&amp;'Rent Schedule'!I13&amp;")","")&amp;" towards the rent of the property at "&amp;'Basic Details'!$C$7&amp;" for the month of "&amp;TEXT('Rent Schedule'!B13,"mmmm yyyy")&amp;".","")</f>
        <v>Received with thanks from Simran Kaur a sum of ₹ 15,000 (Rupees Fifteen Thousand Only) by UPI (Ref: UTR 628140523) towards the rent of the property at Flat 4B, Rose Apartments, Sector 21, Pune - 411001 for the month of December 2026.</v>
      </c>
      <c r="C182" s="67"/>
      <c r="D182" s="67"/>
      <c r="E182" s="67"/>
      <c r="F182" s="67"/>
      <c r="G182" s="67"/>
    </row>
    <row r="183" spans="2:7" ht="18" customHeight="1" x14ac:dyDescent="0.25">
      <c r="B183" s="67"/>
      <c r="C183" s="67"/>
      <c r="D183" s="67"/>
      <c r="E183" s="67"/>
      <c r="F183" s="67"/>
      <c r="G183" s="67"/>
    </row>
    <row r="184" spans="2:7" ht="18" customHeight="1" x14ac:dyDescent="0.25">
      <c r="B184" s="67"/>
      <c r="C184" s="67"/>
      <c r="D184" s="67"/>
      <c r="E184" s="67"/>
      <c r="F184" s="67"/>
      <c r="G184" s="67"/>
    </row>
    <row r="185" spans="2:7" ht="18" customHeight="1" x14ac:dyDescent="0.25">
      <c r="B185" s="67"/>
      <c r="C185" s="67"/>
      <c r="D185" s="67"/>
      <c r="E185" s="67"/>
      <c r="F185" s="67"/>
      <c r="G185" s="67"/>
    </row>
    <row r="186" spans="2:7" ht="18" customHeight="1" x14ac:dyDescent="0.25">
      <c r="B186" s="67"/>
      <c r="C186" s="67"/>
      <c r="D186" s="67"/>
      <c r="E186" s="67"/>
      <c r="F186" s="67"/>
      <c r="G186" s="67"/>
    </row>
    <row r="187" spans="2:7" x14ac:dyDescent="0.25">
      <c r="B187" s="52"/>
      <c r="G187" s="53"/>
    </row>
    <row r="188" spans="2:7" ht="18" x14ac:dyDescent="0.25">
      <c r="B188" s="65" t="str">
        <f>IF('Rent Schedule'!$C$13="Yes","Rent Amount","")</f>
        <v>Rent Amount</v>
      </c>
      <c r="C188" s="65"/>
      <c r="D188" s="68">
        <f>IF('Rent Schedule'!$C$13="Yes",'Rent Schedule'!G13,"")</f>
        <v>15000</v>
      </c>
      <c r="E188" s="68"/>
      <c r="F188" s="68"/>
      <c r="G188" s="68"/>
    </row>
    <row r="189" spans="2:7" x14ac:dyDescent="0.25">
      <c r="B189" s="69" t="str">
        <f>IF('Rent Schedule'!$C$13="Yes","Landlord Name","")</f>
        <v>Landlord Name</v>
      </c>
      <c r="C189" s="69"/>
      <c r="D189" s="70" t="str">
        <f>IF('Rent Schedule'!$C$13="Yes",'Basic Details'!$C$4,"")</f>
        <v>Gurdev Singh</v>
      </c>
      <c r="E189" s="70"/>
      <c r="F189" s="70"/>
      <c r="G189" s="70"/>
    </row>
    <row r="190" spans="2:7" x14ac:dyDescent="0.25">
      <c r="B190" s="69" t="str">
        <f>IF('Rent Schedule'!$C$13="Yes","Landlord PAN","")</f>
        <v>Landlord PAN</v>
      </c>
      <c r="C190" s="69"/>
      <c r="D190" s="70" t="str">
        <f>IF('Rent Schedule'!$C$13="Yes",IF('Basic Details'!$C$5="","Not provided",'Basic Details'!$C$5),"")</f>
        <v>ABCDE1234F</v>
      </c>
      <c r="E190" s="70"/>
      <c r="F190" s="70"/>
      <c r="G190" s="70"/>
    </row>
    <row r="191" spans="2:7" x14ac:dyDescent="0.25">
      <c r="B191" s="69" t="str">
        <f>IF('Rent Schedule'!$C$13="Yes","Landlord Address","")</f>
        <v>Landlord Address</v>
      </c>
      <c r="C191" s="69"/>
      <c r="D191" s="70" t="str">
        <f>IF('Rent Schedule'!$C$13="Yes",'Basic Details'!$C$6,"")</f>
        <v>House No. 12, Green Avenue, Your City</v>
      </c>
      <c r="E191" s="70"/>
      <c r="F191" s="70"/>
      <c r="G191" s="70"/>
    </row>
    <row r="192" spans="2:7" x14ac:dyDescent="0.25">
      <c r="B192" s="52"/>
      <c r="G192" s="53"/>
    </row>
    <row r="193" spans="1:8" x14ac:dyDescent="0.25">
      <c r="B193" s="71" t="str">
        <f>IF(AND('Rent Schedule'!$C$13="Yes",'Rent Schedule'!K13="Cash",'Rent Schedule'!G13&gt;5000),"Affix ₹1 Revenue Stamp","")</f>
        <v/>
      </c>
      <c r="C193" s="71"/>
      <c r="G193" s="53"/>
    </row>
    <row r="194" spans="1:8" x14ac:dyDescent="0.25">
      <c r="B194" s="71"/>
      <c r="C194" s="71"/>
      <c r="G194" s="53"/>
    </row>
    <row r="195" spans="1:8" x14ac:dyDescent="0.25">
      <c r="B195" s="71"/>
      <c r="C195" s="71"/>
      <c r="E195" s="54"/>
      <c r="F195" s="54"/>
      <c r="G195" s="55"/>
    </row>
    <row r="196" spans="1:8" x14ac:dyDescent="0.25">
      <c r="B196" s="71"/>
      <c r="C196" s="71"/>
      <c r="E196" s="72" t="str">
        <f>IF('Rent Schedule'!$C$13="Yes","Signature of Landlord","")</f>
        <v>Signature of Landlord</v>
      </c>
      <c r="F196" s="72"/>
      <c r="G196" s="72"/>
    </row>
    <row r="197" spans="1:8" x14ac:dyDescent="0.25">
      <c r="B197" s="73" t="str">
        <f>IF('Rent Schedule'!$C$13="Yes","Receipt generated with the free Rent Receipt Generator from xplorexcel.com","")</f>
        <v>Receipt generated with the free Rent Receipt Generator from xplorexcel.com</v>
      </c>
      <c r="C197" s="73"/>
      <c r="D197" s="73"/>
      <c r="E197" s="73"/>
      <c r="F197" s="73"/>
      <c r="G197" s="73"/>
    </row>
    <row r="199" spans="1:8" x14ac:dyDescent="0.25">
      <c r="A199" s="56"/>
      <c r="B199" s="56"/>
      <c r="C199" s="56"/>
      <c r="D199" s="56"/>
      <c r="E199" s="56"/>
      <c r="F199" s="56"/>
      <c r="G199" s="56"/>
      <c r="H199" s="56"/>
    </row>
    <row r="201" spans="1:8" ht="30" customHeight="1" x14ac:dyDescent="0.25">
      <c r="B201" s="64" t="str">
        <f>IF('Rent Schedule'!$C$14="Yes","RENT RECEIPT","")</f>
        <v>RENT RECEIPT</v>
      </c>
      <c r="C201" s="64"/>
      <c r="D201" s="64"/>
      <c r="E201" s="64"/>
      <c r="F201" s="64"/>
      <c r="G201" s="64"/>
    </row>
    <row r="202" spans="1:8" x14ac:dyDescent="0.25">
      <c r="B202" s="65" t="str">
        <f>IF('Rent Schedule'!$C$14="Yes","Receipt No: "&amp;'Rent Schedule'!H14,"")</f>
        <v>Receipt No: RR/26-27/10</v>
      </c>
      <c r="C202" s="65"/>
      <c r="D202" s="65"/>
      <c r="E202" s="66" t="str">
        <f>IF('Rent Schedule'!$C$14="Yes","Date: "&amp;TEXT('Rent Schedule'!F14,"dd-mmm-yyyy"),"")</f>
        <v>Date: 05-Jan-2027</v>
      </c>
      <c r="F202" s="66"/>
      <c r="G202" s="66"/>
    </row>
    <row r="203" spans="1:8" x14ac:dyDescent="0.25">
      <c r="B203" s="52"/>
      <c r="G203" s="53"/>
    </row>
    <row r="204" spans="1:8" ht="18" customHeight="1" x14ac:dyDescent="0.25">
      <c r="B204" s="67" t="str">
        <f>IF('Rent Schedule'!$C$14="Yes","Received with thanks from "&amp;'Basic Details'!$C$3&amp;" a sum of ₹ "&amp;TEXT('Rent Schedule'!G14,"#,##0")&amp;" ("&amp;'Rent Schedule'!J14&amp;") by "&amp;'Rent Schedule'!K14&amp;IF('Rent Schedule'!I14&lt;&gt;""," (Ref: "&amp;'Rent Schedule'!I14&amp;")","")&amp;" towards the rent of the property at "&amp;'Basic Details'!$C$7&amp;" for the month of "&amp;TEXT('Rent Schedule'!B14,"mmmm yyyy")&amp;".","")</f>
        <v>Received with thanks from Simran Kaur a sum of ₹ 16,000 (Rupees Sixteen Thousand Only) by UPI (Ref: UTR 628140524) towards the rent of the property at Flat 4B, Rose Apartments, Sector 21, Pune - 411001 for the month of January 2027.</v>
      </c>
      <c r="C204" s="67"/>
      <c r="D204" s="67"/>
      <c r="E204" s="67"/>
      <c r="F204" s="67"/>
      <c r="G204" s="67"/>
    </row>
    <row r="205" spans="1:8" ht="18" customHeight="1" x14ac:dyDescent="0.25">
      <c r="B205" s="67"/>
      <c r="C205" s="67"/>
      <c r="D205" s="67"/>
      <c r="E205" s="67"/>
      <c r="F205" s="67"/>
      <c r="G205" s="67"/>
    </row>
    <row r="206" spans="1:8" ht="18" customHeight="1" x14ac:dyDescent="0.25">
      <c r="B206" s="67"/>
      <c r="C206" s="67"/>
      <c r="D206" s="67"/>
      <c r="E206" s="67"/>
      <c r="F206" s="67"/>
      <c r="G206" s="67"/>
    </row>
    <row r="207" spans="1:8" ht="18" customHeight="1" x14ac:dyDescent="0.25">
      <c r="B207" s="67"/>
      <c r="C207" s="67"/>
      <c r="D207" s="67"/>
      <c r="E207" s="67"/>
      <c r="F207" s="67"/>
      <c r="G207" s="67"/>
    </row>
    <row r="208" spans="1:8" ht="18" customHeight="1" x14ac:dyDescent="0.25">
      <c r="B208" s="67"/>
      <c r="C208" s="67"/>
      <c r="D208" s="67"/>
      <c r="E208" s="67"/>
      <c r="F208" s="67"/>
      <c r="G208" s="67"/>
    </row>
    <row r="209" spans="2:7" x14ac:dyDescent="0.25">
      <c r="B209" s="52"/>
      <c r="G209" s="53"/>
    </row>
    <row r="210" spans="2:7" ht="18" x14ac:dyDescent="0.25">
      <c r="B210" s="65" t="str">
        <f>IF('Rent Schedule'!$C$14="Yes","Rent Amount","")</f>
        <v>Rent Amount</v>
      </c>
      <c r="C210" s="65"/>
      <c r="D210" s="68">
        <f>IF('Rent Schedule'!$C$14="Yes",'Rent Schedule'!G14,"")</f>
        <v>16000</v>
      </c>
      <c r="E210" s="68"/>
      <c r="F210" s="68"/>
      <c r="G210" s="68"/>
    </row>
    <row r="211" spans="2:7" x14ac:dyDescent="0.25">
      <c r="B211" s="69" t="str">
        <f>IF('Rent Schedule'!$C$14="Yes","Landlord Name","")</f>
        <v>Landlord Name</v>
      </c>
      <c r="C211" s="69"/>
      <c r="D211" s="70" t="str">
        <f>IF('Rent Schedule'!$C$14="Yes",'Basic Details'!$C$4,"")</f>
        <v>Gurdev Singh</v>
      </c>
      <c r="E211" s="70"/>
      <c r="F211" s="70"/>
      <c r="G211" s="70"/>
    </row>
    <row r="212" spans="2:7" x14ac:dyDescent="0.25">
      <c r="B212" s="69" t="str">
        <f>IF('Rent Schedule'!$C$14="Yes","Landlord PAN","")</f>
        <v>Landlord PAN</v>
      </c>
      <c r="C212" s="69"/>
      <c r="D212" s="70" t="str">
        <f>IF('Rent Schedule'!$C$14="Yes",IF('Basic Details'!$C$5="","Not provided",'Basic Details'!$C$5),"")</f>
        <v>ABCDE1234F</v>
      </c>
      <c r="E212" s="70"/>
      <c r="F212" s="70"/>
      <c r="G212" s="70"/>
    </row>
    <row r="213" spans="2:7" x14ac:dyDescent="0.25">
      <c r="B213" s="69" t="str">
        <f>IF('Rent Schedule'!$C$14="Yes","Landlord Address","")</f>
        <v>Landlord Address</v>
      </c>
      <c r="C213" s="69"/>
      <c r="D213" s="70" t="str">
        <f>IF('Rent Schedule'!$C$14="Yes",'Basic Details'!$C$6,"")</f>
        <v>House No. 12, Green Avenue, Your City</v>
      </c>
      <c r="E213" s="70"/>
      <c r="F213" s="70"/>
      <c r="G213" s="70"/>
    </row>
    <row r="214" spans="2:7" x14ac:dyDescent="0.25">
      <c r="B214" s="52"/>
      <c r="G214" s="53"/>
    </row>
    <row r="215" spans="2:7" x14ac:dyDescent="0.25">
      <c r="B215" s="71" t="str">
        <f>IF(AND('Rent Schedule'!$C$14="Yes",'Rent Schedule'!K14="Cash",'Rent Schedule'!G14&gt;5000),"Affix ₹1 Revenue Stamp","")</f>
        <v/>
      </c>
      <c r="C215" s="71"/>
      <c r="G215" s="53"/>
    </row>
    <row r="216" spans="2:7" x14ac:dyDescent="0.25">
      <c r="B216" s="71"/>
      <c r="C216" s="71"/>
      <c r="G216" s="53"/>
    </row>
    <row r="217" spans="2:7" x14ac:dyDescent="0.25">
      <c r="B217" s="71"/>
      <c r="C217" s="71"/>
      <c r="E217" s="54"/>
      <c r="F217" s="54"/>
      <c r="G217" s="55"/>
    </row>
    <row r="218" spans="2:7" x14ac:dyDescent="0.25">
      <c r="B218" s="71"/>
      <c r="C218" s="71"/>
      <c r="E218" s="72" t="str">
        <f>IF('Rent Schedule'!$C$14="Yes","Signature of Landlord","")</f>
        <v>Signature of Landlord</v>
      </c>
      <c r="F218" s="72"/>
      <c r="G218" s="72"/>
    </row>
    <row r="219" spans="2:7" x14ac:dyDescent="0.25">
      <c r="B219" s="73" t="str">
        <f>IF('Rent Schedule'!$C$14="Yes","Receipt generated with the free Rent Receipt Generator from xplorexcel.com","")</f>
        <v>Receipt generated with the free Rent Receipt Generator from xplorexcel.com</v>
      </c>
      <c r="C219" s="73"/>
      <c r="D219" s="73"/>
      <c r="E219" s="73"/>
      <c r="F219" s="73"/>
      <c r="G219" s="73"/>
    </row>
    <row r="223" spans="2:7" ht="30" customHeight="1" x14ac:dyDescent="0.25">
      <c r="B223" s="64" t="str">
        <f>IF('Rent Schedule'!$C$15="Yes","RENT RECEIPT","")</f>
        <v>RENT RECEIPT</v>
      </c>
      <c r="C223" s="64"/>
      <c r="D223" s="64"/>
      <c r="E223" s="64"/>
      <c r="F223" s="64"/>
      <c r="G223" s="64"/>
    </row>
    <row r="224" spans="2:7" x14ac:dyDescent="0.25">
      <c r="B224" s="65" t="str">
        <f>IF('Rent Schedule'!$C$15="Yes","Receipt No: "&amp;'Rent Schedule'!H15,"")</f>
        <v>Receipt No: RR/26-27/11</v>
      </c>
      <c r="C224" s="65"/>
      <c r="D224" s="65"/>
      <c r="E224" s="66" t="str">
        <f>IF('Rent Schedule'!$C$15="Yes","Date: "&amp;TEXT('Rent Schedule'!F15,"dd-mmm-yyyy"),"")</f>
        <v>Date: 05-Feb-2027</v>
      </c>
      <c r="F224" s="66"/>
      <c r="G224" s="66"/>
    </row>
    <row r="225" spans="2:7" x14ac:dyDescent="0.25">
      <c r="B225" s="52"/>
      <c r="G225" s="53"/>
    </row>
    <row r="226" spans="2:7" ht="18" customHeight="1" x14ac:dyDescent="0.25">
      <c r="B226" s="67" t="str">
        <f>IF('Rent Schedule'!$C$15="Yes","Received with thanks from "&amp;'Basic Details'!$C$3&amp;" a sum of ₹ "&amp;TEXT('Rent Schedule'!G15,"#,##0")&amp;" ("&amp;'Rent Schedule'!J15&amp;") by "&amp;'Rent Schedule'!K15&amp;IF('Rent Schedule'!I15&lt;&gt;""," (Ref: "&amp;'Rent Schedule'!I15&amp;")","")&amp;" towards the rent of the property at "&amp;'Basic Details'!$C$7&amp;" for the month of "&amp;TEXT('Rent Schedule'!B15,"mmmm yyyy")&amp;".","")</f>
        <v>Received with thanks from Simran Kaur a sum of ₹ 16,000 (Rupees Sixteen Thousand Only) by UPI (Ref: UTR 628140525) towards the rent of the property at Flat 4B, Rose Apartments, Sector 21, Pune - 411001 for the month of February 2027.</v>
      </c>
      <c r="C226" s="67"/>
      <c r="D226" s="67"/>
      <c r="E226" s="67"/>
      <c r="F226" s="67"/>
      <c r="G226" s="67"/>
    </row>
    <row r="227" spans="2:7" ht="18" customHeight="1" x14ac:dyDescent="0.25">
      <c r="B227" s="67"/>
      <c r="C227" s="67"/>
      <c r="D227" s="67"/>
      <c r="E227" s="67"/>
      <c r="F227" s="67"/>
      <c r="G227" s="67"/>
    </row>
    <row r="228" spans="2:7" ht="18" customHeight="1" x14ac:dyDescent="0.25">
      <c r="B228" s="67"/>
      <c r="C228" s="67"/>
      <c r="D228" s="67"/>
      <c r="E228" s="67"/>
      <c r="F228" s="67"/>
      <c r="G228" s="67"/>
    </row>
    <row r="229" spans="2:7" ht="18" customHeight="1" x14ac:dyDescent="0.25">
      <c r="B229" s="67"/>
      <c r="C229" s="67"/>
      <c r="D229" s="67"/>
      <c r="E229" s="67"/>
      <c r="F229" s="67"/>
      <c r="G229" s="67"/>
    </row>
    <row r="230" spans="2:7" ht="18" customHeight="1" x14ac:dyDescent="0.25">
      <c r="B230" s="67"/>
      <c r="C230" s="67"/>
      <c r="D230" s="67"/>
      <c r="E230" s="67"/>
      <c r="F230" s="67"/>
      <c r="G230" s="67"/>
    </row>
    <row r="231" spans="2:7" x14ac:dyDescent="0.25">
      <c r="B231" s="52"/>
      <c r="G231" s="53"/>
    </row>
    <row r="232" spans="2:7" ht="18" x14ac:dyDescent="0.25">
      <c r="B232" s="65" t="str">
        <f>IF('Rent Schedule'!$C$15="Yes","Rent Amount","")</f>
        <v>Rent Amount</v>
      </c>
      <c r="C232" s="65"/>
      <c r="D232" s="68">
        <f>IF('Rent Schedule'!$C$15="Yes",'Rent Schedule'!G15,"")</f>
        <v>16000</v>
      </c>
      <c r="E232" s="68"/>
      <c r="F232" s="68"/>
      <c r="G232" s="68"/>
    </row>
    <row r="233" spans="2:7" x14ac:dyDescent="0.25">
      <c r="B233" s="69" t="str">
        <f>IF('Rent Schedule'!$C$15="Yes","Landlord Name","")</f>
        <v>Landlord Name</v>
      </c>
      <c r="C233" s="69"/>
      <c r="D233" s="70" t="str">
        <f>IF('Rent Schedule'!$C$15="Yes",'Basic Details'!$C$4,"")</f>
        <v>Gurdev Singh</v>
      </c>
      <c r="E233" s="70"/>
      <c r="F233" s="70"/>
      <c r="G233" s="70"/>
    </row>
    <row r="234" spans="2:7" x14ac:dyDescent="0.25">
      <c r="B234" s="69" t="str">
        <f>IF('Rent Schedule'!$C$15="Yes","Landlord PAN","")</f>
        <v>Landlord PAN</v>
      </c>
      <c r="C234" s="69"/>
      <c r="D234" s="70" t="str">
        <f>IF('Rent Schedule'!$C$15="Yes",IF('Basic Details'!$C$5="","Not provided",'Basic Details'!$C$5),"")</f>
        <v>ABCDE1234F</v>
      </c>
      <c r="E234" s="70"/>
      <c r="F234" s="70"/>
      <c r="G234" s="70"/>
    </row>
    <row r="235" spans="2:7" x14ac:dyDescent="0.25">
      <c r="B235" s="69" t="str">
        <f>IF('Rent Schedule'!$C$15="Yes","Landlord Address","")</f>
        <v>Landlord Address</v>
      </c>
      <c r="C235" s="69"/>
      <c r="D235" s="70" t="str">
        <f>IF('Rent Schedule'!$C$15="Yes",'Basic Details'!$C$6,"")</f>
        <v>House No. 12, Green Avenue, Your City</v>
      </c>
      <c r="E235" s="70"/>
      <c r="F235" s="70"/>
      <c r="G235" s="70"/>
    </row>
    <row r="236" spans="2:7" x14ac:dyDescent="0.25">
      <c r="B236" s="52"/>
      <c r="G236" s="53"/>
    </row>
    <row r="237" spans="2:7" x14ac:dyDescent="0.25">
      <c r="B237" s="71" t="str">
        <f>IF(AND('Rent Schedule'!$C$15="Yes",'Rent Schedule'!K15="Cash",'Rent Schedule'!G15&gt;5000),"Affix ₹1 Revenue Stamp","")</f>
        <v/>
      </c>
      <c r="C237" s="71"/>
      <c r="G237" s="53"/>
    </row>
    <row r="238" spans="2:7" x14ac:dyDescent="0.25">
      <c r="B238" s="71"/>
      <c r="C238" s="71"/>
      <c r="G238" s="53"/>
    </row>
    <row r="239" spans="2:7" x14ac:dyDescent="0.25">
      <c r="B239" s="71"/>
      <c r="C239" s="71"/>
      <c r="E239" s="54"/>
      <c r="F239" s="54"/>
      <c r="G239" s="55"/>
    </row>
    <row r="240" spans="2:7" x14ac:dyDescent="0.25">
      <c r="B240" s="71"/>
      <c r="C240" s="71"/>
      <c r="E240" s="72" t="str">
        <f>IF('Rent Schedule'!$C$15="Yes","Signature of Landlord","")</f>
        <v>Signature of Landlord</v>
      </c>
      <c r="F240" s="72"/>
      <c r="G240" s="72"/>
    </row>
    <row r="241" spans="1:8" x14ac:dyDescent="0.25">
      <c r="B241" s="73" t="str">
        <f>IF('Rent Schedule'!$C$15="Yes","Receipt generated with the free Rent Receipt Generator from xplorexcel.com","")</f>
        <v>Receipt generated with the free Rent Receipt Generator from xplorexcel.com</v>
      </c>
      <c r="C241" s="73"/>
      <c r="D241" s="73"/>
      <c r="E241" s="73"/>
      <c r="F241" s="73"/>
      <c r="G241" s="73"/>
    </row>
    <row r="243" spans="1:8" x14ac:dyDescent="0.25">
      <c r="A243" s="56"/>
      <c r="B243" s="56"/>
      <c r="C243" s="56"/>
      <c r="D243" s="56"/>
      <c r="E243" s="56"/>
      <c r="F243" s="56"/>
      <c r="G243" s="56"/>
      <c r="H243" s="56"/>
    </row>
    <row r="245" spans="1:8" ht="30" customHeight="1" x14ac:dyDescent="0.25">
      <c r="B245" s="64" t="str">
        <f>IF('Rent Schedule'!$C$16="Yes","RENT RECEIPT","")</f>
        <v>RENT RECEIPT</v>
      </c>
      <c r="C245" s="64"/>
      <c r="D245" s="64"/>
      <c r="E245" s="64"/>
      <c r="F245" s="64"/>
      <c r="G245" s="64"/>
    </row>
    <row r="246" spans="1:8" x14ac:dyDescent="0.25">
      <c r="B246" s="65" t="str">
        <f>IF('Rent Schedule'!$C$16="Yes","Receipt No: "&amp;'Rent Schedule'!H16,"")</f>
        <v>Receipt No: RR/26-27/12</v>
      </c>
      <c r="C246" s="65"/>
      <c r="D246" s="65"/>
      <c r="E246" s="66" t="str">
        <f>IF('Rent Schedule'!$C$16="Yes","Date: "&amp;TEXT('Rent Schedule'!F16,"dd-mmm-yyyy"),"")</f>
        <v>Date: 05-Mar-2027</v>
      </c>
      <c r="F246" s="66"/>
      <c r="G246" s="66"/>
    </row>
    <row r="247" spans="1:8" x14ac:dyDescent="0.25">
      <c r="B247" s="52"/>
      <c r="G247" s="53"/>
    </row>
    <row r="248" spans="1:8" ht="18" customHeight="1" x14ac:dyDescent="0.25">
      <c r="B248" s="67" t="str">
        <f>IF('Rent Schedule'!$C$16="Yes","Received with thanks from "&amp;'Basic Details'!$C$3&amp;" a sum of ₹ "&amp;TEXT('Rent Schedule'!G16,"#,##0")&amp;" ("&amp;'Rent Schedule'!J16&amp;") by "&amp;'Rent Schedule'!K16&amp;IF('Rent Schedule'!I16&lt;&gt;""," (Ref: "&amp;'Rent Schedule'!I16&amp;")","")&amp;" towards the rent of the property at "&amp;'Basic Details'!$C$7&amp;" for the month of "&amp;TEXT('Rent Schedule'!B16,"mmmm yyyy")&amp;".","")</f>
        <v>Received with thanks from Simran Kaur a sum of ₹ 16,000 (Rupees Sixteen Thousand Only) by UPI (Ref: UTR 628140526) towards the rent of the property at Flat 4B, Rose Apartments, Sector 21, Pune - 411001 for the month of March 2027.</v>
      </c>
      <c r="C248" s="67"/>
      <c r="D248" s="67"/>
      <c r="E248" s="67"/>
      <c r="F248" s="67"/>
      <c r="G248" s="67"/>
    </row>
    <row r="249" spans="1:8" ht="18" customHeight="1" x14ac:dyDescent="0.25">
      <c r="B249" s="67"/>
      <c r="C249" s="67"/>
      <c r="D249" s="67"/>
      <c r="E249" s="67"/>
      <c r="F249" s="67"/>
      <c r="G249" s="67"/>
    </row>
    <row r="250" spans="1:8" ht="18" customHeight="1" x14ac:dyDescent="0.25">
      <c r="B250" s="67"/>
      <c r="C250" s="67"/>
      <c r="D250" s="67"/>
      <c r="E250" s="67"/>
      <c r="F250" s="67"/>
      <c r="G250" s="67"/>
    </row>
    <row r="251" spans="1:8" ht="18" customHeight="1" x14ac:dyDescent="0.25">
      <c r="B251" s="67"/>
      <c r="C251" s="67"/>
      <c r="D251" s="67"/>
      <c r="E251" s="67"/>
      <c r="F251" s="67"/>
      <c r="G251" s="67"/>
    </row>
    <row r="252" spans="1:8" ht="18" customHeight="1" x14ac:dyDescent="0.25">
      <c r="B252" s="67"/>
      <c r="C252" s="67"/>
      <c r="D252" s="67"/>
      <c r="E252" s="67"/>
      <c r="F252" s="67"/>
      <c r="G252" s="67"/>
    </row>
    <row r="253" spans="1:8" x14ac:dyDescent="0.25">
      <c r="B253" s="52"/>
      <c r="G253" s="53"/>
    </row>
    <row r="254" spans="1:8" ht="18" x14ac:dyDescent="0.25">
      <c r="B254" s="65" t="str">
        <f>IF('Rent Schedule'!$C$16="Yes","Rent Amount","")</f>
        <v>Rent Amount</v>
      </c>
      <c r="C254" s="65"/>
      <c r="D254" s="68">
        <f>IF('Rent Schedule'!$C$16="Yes",'Rent Schedule'!G16,"")</f>
        <v>16000</v>
      </c>
      <c r="E254" s="68"/>
      <c r="F254" s="68"/>
      <c r="G254" s="68"/>
    </row>
    <row r="255" spans="1:8" x14ac:dyDescent="0.25">
      <c r="B255" s="69" t="str">
        <f>IF('Rent Schedule'!$C$16="Yes","Landlord Name","")</f>
        <v>Landlord Name</v>
      </c>
      <c r="C255" s="69"/>
      <c r="D255" s="70" t="str">
        <f>IF('Rent Schedule'!$C$16="Yes",'Basic Details'!$C$4,"")</f>
        <v>Gurdev Singh</v>
      </c>
      <c r="E255" s="70"/>
      <c r="F255" s="70"/>
      <c r="G255" s="70"/>
    </row>
    <row r="256" spans="1:8" x14ac:dyDescent="0.25">
      <c r="B256" s="69" t="str">
        <f>IF('Rent Schedule'!$C$16="Yes","Landlord PAN","")</f>
        <v>Landlord PAN</v>
      </c>
      <c r="C256" s="69"/>
      <c r="D256" s="70" t="str">
        <f>IF('Rent Schedule'!$C$16="Yes",IF('Basic Details'!$C$5="","Not provided",'Basic Details'!$C$5),"")</f>
        <v>ABCDE1234F</v>
      </c>
      <c r="E256" s="70"/>
      <c r="F256" s="70"/>
      <c r="G256" s="70"/>
    </row>
    <row r="257" spans="2:7" x14ac:dyDescent="0.25">
      <c r="B257" s="69" t="str">
        <f>IF('Rent Schedule'!$C$16="Yes","Landlord Address","")</f>
        <v>Landlord Address</v>
      </c>
      <c r="C257" s="69"/>
      <c r="D257" s="70" t="str">
        <f>IF('Rent Schedule'!$C$16="Yes",'Basic Details'!$C$6,"")</f>
        <v>House No. 12, Green Avenue, Your City</v>
      </c>
      <c r="E257" s="70"/>
      <c r="F257" s="70"/>
      <c r="G257" s="70"/>
    </row>
    <row r="258" spans="2:7" x14ac:dyDescent="0.25">
      <c r="B258" s="52"/>
      <c r="G258" s="53"/>
    </row>
    <row r="259" spans="2:7" x14ac:dyDescent="0.25">
      <c r="B259" s="71" t="str">
        <f>IF(AND('Rent Schedule'!$C$16="Yes",'Rent Schedule'!K16="Cash",'Rent Schedule'!G16&gt;5000),"Affix ₹1 Revenue Stamp","")</f>
        <v/>
      </c>
      <c r="C259" s="71"/>
      <c r="G259" s="53"/>
    </row>
    <row r="260" spans="2:7" x14ac:dyDescent="0.25">
      <c r="B260" s="71"/>
      <c r="C260" s="71"/>
      <c r="G260" s="53"/>
    </row>
    <row r="261" spans="2:7" x14ac:dyDescent="0.25">
      <c r="B261" s="71"/>
      <c r="C261" s="71"/>
      <c r="E261" s="54"/>
      <c r="F261" s="54"/>
      <c r="G261" s="55"/>
    </row>
    <row r="262" spans="2:7" x14ac:dyDescent="0.25">
      <c r="B262" s="71"/>
      <c r="C262" s="71"/>
      <c r="E262" s="72" t="str">
        <f>IF('Rent Schedule'!$C$16="Yes","Signature of Landlord","")</f>
        <v>Signature of Landlord</v>
      </c>
      <c r="F262" s="72"/>
      <c r="G262" s="72"/>
    </row>
    <row r="263" spans="2:7" x14ac:dyDescent="0.25">
      <c r="B263" s="73" t="str">
        <f>IF('Rent Schedule'!$C$16="Yes","Receipt generated with the free Rent Receipt Generator from xplorexcel.com","")</f>
        <v>Receipt generated with the free Rent Receipt Generator from xplorexcel.com</v>
      </c>
      <c r="C263" s="73"/>
      <c r="D263" s="73"/>
      <c r="E263" s="73"/>
      <c r="F263" s="73"/>
      <c r="G263" s="73"/>
    </row>
  </sheetData>
  <mergeCells count="180">
    <mergeCell ref="B263:G263"/>
    <mergeCell ref="B254:C254"/>
    <mergeCell ref="D254:G254"/>
    <mergeCell ref="B255:C255"/>
    <mergeCell ref="D255:G255"/>
    <mergeCell ref="B256:C256"/>
    <mergeCell ref="D256:G256"/>
    <mergeCell ref="B257:C257"/>
    <mergeCell ref="D257:G257"/>
    <mergeCell ref="B259:C262"/>
    <mergeCell ref="E262:G262"/>
    <mergeCell ref="B235:C235"/>
    <mergeCell ref="D235:G235"/>
    <mergeCell ref="B237:C240"/>
    <mergeCell ref="E240:G240"/>
    <mergeCell ref="B241:G241"/>
    <mergeCell ref="B245:G245"/>
    <mergeCell ref="B246:D246"/>
    <mergeCell ref="E246:G246"/>
    <mergeCell ref="B248:G252"/>
    <mergeCell ref="B223:G223"/>
    <mergeCell ref="B224:D224"/>
    <mergeCell ref="E224:G224"/>
    <mergeCell ref="B226:G230"/>
    <mergeCell ref="B232:C232"/>
    <mergeCell ref="D232:G232"/>
    <mergeCell ref="B233:C233"/>
    <mergeCell ref="D233:G233"/>
    <mergeCell ref="B234:C234"/>
    <mergeCell ref="D234:G234"/>
    <mergeCell ref="B211:C211"/>
    <mergeCell ref="D211:G211"/>
    <mergeCell ref="B212:C212"/>
    <mergeCell ref="D212:G212"/>
    <mergeCell ref="B213:C213"/>
    <mergeCell ref="D213:G213"/>
    <mergeCell ref="B215:C218"/>
    <mergeCell ref="E218:G218"/>
    <mergeCell ref="B219:G219"/>
    <mergeCell ref="B193:C196"/>
    <mergeCell ref="E196:G196"/>
    <mergeCell ref="B197:G197"/>
    <mergeCell ref="B201:G201"/>
    <mergeCell ref="B202:D202"/>
    <mergeCell ref="E202:G202"/>
    <mergeCell ref="B204:G208"/>
    <mergeCell ref="B210:C210"/>
    <mergeCell ref="D210:G210"/>
    <mergeCell ref="B182:G186"/>
    <mergeCell ref="B188:C188"/>
    <mergeCell ref="D188:G188"/>
    <mergeCell ref="B189:C189"/>
    <mergeCell ref="D189:G189"/>
    <mergeCell ref="B190:C190"/>
    <mergeCell ref="D190:G190"/>
    <mergeCell ref="B191:C191"/>
    <mergeCell ref="D191:G191"/>
    <mergeCell ref="B168:C168"/>
    <mergeCell ref="D168:G168"/>
    <mergeCell ref="B169:C169"/>
    <mergeCell ref="D169:G169"/>
    <mergeCell ref="B171:C174"/>
    <mergeCell ref="E174:G174"/>
    <mergeCell ref="B175:G175"/>
    <mergeCell ref="B179:G179"/>
    <mergeCell ref="B180:D180"/>
    <mergeCell ref="E180:G180"/>
    <mergeCell ref="B153:G153"/>
    <mergeCell ref="B157:G157"/>
    <mergeCell ref="B158:D158"/>
    <mergeCell ref="E158:G158"/>
    <mergeCell ref="B160:G164"/>
    <mergeCell ref="B166:C166"/>
    <mergeCell ref="D166:G166"/>
    <mergeCell ref="B167:C167"/>
    <mergeCell ref="D167:G167"/>
    <mergeCell ref="B144:C144"/>
    <mergeCell ref="D144:G144"/>
    <mergeCell ref="B145:C145"/>
    <mergeCell ref="D145:G145"/>
    <mergeCell ref="B146:C146"/>
    <mergeCell ref="D146:G146"/>
    <mergeCell ref="B147:C147"/>
    <mergeCell ref="D147:G147"/>
    <mergeCell ref="B149:C152"/>
    <mergeCell ref="E152:G152"/>
    <mergeCell ref="B125:C125"/>
    <mergeCell ref="D125:G125"/>
    <mergeCell ref="B127:C130"/>
    <mergeCell ref="E130:G130"/>
    <mergeCell ref="B131:G131"/>
    <mergeCell ref="B135:G135"/>
    <mergeCell ref="B136:D136"/>
    <mergeCell ref="E136:G136"/>
    <mergeCell ref="B138:G142"/>
    <mergeCell ref="B113:G113"/>
    <mergeCell ref="B114:D114"/>
    <mergeCell ref="E114:G114"/>
    <mergeCell ref="B116:G120"/>
    <mergeCell ref="B122:C122"/>
    <mergeCell ref="D122:G122"/>
    <mergeCell ref="B123:C123"/>
    <mergeCell ref="D123:G123"/>
    <mergeCell ref="B124:C124"/>
    <mergeCell ref="D124:G124"/>
    <mergeCell ref="B101:C101"/>
    <mergeCell ref="D101:G101"/>
    <mergeCell ref="B102:C102"/>
    <mergeCell ref="D102:G102"/>
    <mergeCell ref="B103:C103"/>
    <mergeCell ref="D103:G103"/>
    <mergeCell ref="B105:C108"/>
    <mergeCell ref="E108:G108"/>
    <mergeCell ref="B109:G109"/>
    <mergeCell ref="B83:C86"/>
    <mergeCell ref="E86:G86"/>
    <mergeCell ref="B87:G87"/>
    <mergeCell ref="B91:G91"/>
    <mergeCell ref="B92:D92"/>
    <mergeCell ref="E92:G92"/>
    <mergeCell ref="B94:G98"/>
    <mergeCell ref="B100:C100"/>
    <mergeCell ref="D100:G100"/>
    <mergeCell ref="B72:G76"/>
    <mergeCell ref="B78:C78"/>
    <mergeCell ref="D78:G78"/>
    <mergeCell ref="B79:C79"/>
    <mergeCell ref="D79:G79"/>
    <mergeCell ref="B80:C80"/>
    <mergeCell ref="D80:G80"/>
    <mergeCell ref="B81:C81"/>
    <mergeCell ref="D81:G81"/>
    <mergeCell ref="B58:C58"/>
    <mergeCell ref="D58:G58"/>
    <mergeCell ref="B59:C59"/>
    <mergeCell ref="D59:G59"/>
    <mergeCell ref="B61:C64"/>
    <mergeCell ref="E64:G64"/>
    <mergeCell ref="B65:G65"/>
    <mergeCell ref="B69:G69"/>
    <mergeCell ref="B70:D70"/>
    <mergeCell ref="E70:G70"/>
    <mergeCell ref="B43:G43"/>
    <mergeCell ref="B47:G47"/>
    <mergeCell ref="B48:D48"/>
    <mergeCell ref="E48:G48"/>
    <mergeCell ref="B50:G54"/>
    <mergeCell ref="B56:C56"/>
    <mergeCell ref="D56:G56"/>
    <mergeCell ref="B57:C57"/>
    <mergeCell ref="D57:G57"/>
    <mergeCell ref="B34:C34"/>
    <mergeCell ref="D34:G34"/>
    <mergeCell ref="B35:C35"/>
    <mergeCell ref="D35:G35"/>
    <mergeCell ref="B36:C36"/>
    <mergeCell ref="D36:G36"/>
    <mergeCell ref="B37:C37"/>
    <mergeCell ref="D37:G37"/>
    <mergeCell ref="B39:C42"/>
    <mergeCell ref="E42:G42"/>
    <mergeCell ref="B15:C15"/>
    <mergeCell ref="D15:G15"/>
    <mergeCell ref="B17:C20"/>
    <mergeCell ref="E20:G20"/>
    <mergeCell ref="B21:G21"/>
    <mergeCell ref="B25:G25"/>
    <mergeCell ref="B26:D26"/>
    <mergeCell ref="E26:G26"/>
    <mergeCell ref="B28:G32"/>
    <mergeCell ref="B3:G3"/>
    <mergeCell ref="B4:D4"/>
    <mergeCell ref="E4:G4"/>
    <mergeCell ref="B6:G10"/>
    <mergeCell ref="B12:C12"/>
    <mergeCell ref="D12:G12"/>
    <mergeCell ref="B13:C13"/>
    <mergeCell ref="D13:G13"/>
    <mergeCell ref="B14:C14"/>
    <mergeCell ref="D14:G14"/>
  </mergeCells>
  <conditionalFormatting sqref="B3:C300">
    <cfRule type="expression" dxfId="0" priority="2">
      <formula>LEFT(B3,5)="Affix"</formula>
    </cfRule>
  </conditionalFormatting>
  <hyperlinks>
    <hyperlink ref="B1" r:id="rId1" location="'Dashboard'!A1" xr:uid="{00000000-0004-0000-0400-000000000000}"/>
  </hyperlinks>
  <printOptions horizontalCentered="1"/>
  <pageMargins left="0.75" right="0.75" top="1" bottom="1" header="0.511811023622047" footer="0.511811023622047"/>
  <pageSetup paperSize="9" fitToHeight="0" orientation="portrait" horizontalDpi="300" verticalDpi="300"/>
  <rowBreaks count="5" manualBreakCount="5">
    <brk id="46" max="16383" man="1"/>
    <brk id="90" max="16383" man="1"/>
    <brk id="134" max="16383" man="1"/>
    <brk id="178" max="16383" man="1"/>
    <brk id="2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6838"/>
    <pageSetUpPr fitToPage="1"/>
  </sheetPr>
  <dimension ref="A1:D21"/>
  <sheetViews>
    <sheetView showGridLines="0" tabSelected="1" zoomScaleNormal="100" workbookViewId="0">
      <selection activeCell="B8" sqref="B8"/>
    </sheetView>
  </sheetViews>
  <sheetFormatPr defaultColWidth="8.7109375" defaultRowHeight="15" x14ac:dyDescent="0.25"/>
  <cols>
    <col min="1" max="1" width="44" customWidth="1"/>
    <col min="2" max="2" width="20" customWidth="1"/>
    <col min="3" max="3" width="4" customWidth="1"/>
    <col min="4" max="4" width="64" customWidth="1"/>
  </cols>
  <sheetData>
    <row r="1" spans="1:4" x14ac:dyDescent="0.25">
      <c r="A1" s="24" t="s">
        <v>16</v>
      </c>
    </row>
    <row r="2" spans="1:4" ht="31.5" customHeight="1" x14ac:dyDescent="0.25">
      <c r="A2" s="8" t="s">
        <v>104</v>
      </c>
      <c r="B2" s="8"/>
      <c r="C2" s="8"/>
      <c r="D2" s="8"/>
    </row>
    <row r="4" spans="1:4" ht="15.75" x14ac:dyDescent="0.25">
      <c r="A4" s="31" t="s">
        <v>105</v>
      </c>
      <c r="B4" s="32" t="s">
        <v>106</v>
      </c>
      <c r="D4" s="33" t="s">
        <v>107</v>
      </c>
    </row>
    <row r="5" spans="1:4" ht="15.75" x14ac:dyDescent="0.25">
      <c r="A5" s="31" t="s">
        <v>108</v>
      </c>
      <c r="B5" s="34">
        <v>32000</v>
      </c>
      <c r="D5" s="33" t="s">
        <v>109</v>
      </c>
    </row>
    <row r="6" spans="1:4" ht="15.75" x14ac:dyDescent="0.25">
      <c r="A6" s="31" t="s">
        <v>110</v>
      </c>
      <c r="B6" s="34">
        <v>12800</v>
      </c>
      <c r="D6" s="33" t="s">
        <v>109</v>
      </c>
    </row>
    <row r="7" spans="1:4" ht="15.75" x14ac:dyDescent="0.25">
      <c r="A7" s="31" t="s">
        <v>111</v>
      </c>
      <c r="B7" s="32">
        <v>12</v>
      </c>
      <c r="D7" s="33" t="s">
        <v>112</v>
      </c>
    </row>
    <row r="9" spans="1:4" ht="15.75" x14ac:dyDescent="0.25">
      <c r="A9" s="13" t="s">
        <v>113</v>
      </c>
    </row>
    <row r="10" spans="1:4" x14ac:dyDescent="0.25">
      <c r="A10" s="57" t="s">
        <v>114</v>
      </c>
      <c r="B10" s="58">
        <f>B5*B7</f>
        <v>384000</v>
      </c>
    </row>
    <row r="11" spans="1:4" x14ac:dyDescent="0.25">
      <c r="A11" s="57" t="s">
        <v>115</v>
      </c>
      <c r="B11" s="58">
        <f>'Basic Details'!C17</f>
        <v>183000</v>
      </c>
    </row>
    <row r="12" spans="1:4" ht="30" customHeight="1" x14ac:dyDescent="0.25">
      <c r="A12" s="57" t="s">
        <v>116</v>
      </c>
      <c r="B12" s="59" t="str">
        <f>'Basic Details'!C19</f>
        <v>Metro – 50% (from FY 2026-27)</v>
      </c>
      <c r="D12" s="15" t="s">
        <v>117</v>
      </c>
    </row>
    <row r="13" spans="1:4" x14ac:dyDescent="0.25">
      <c r="A13" s="57" t="s">
        <v>118</v>
      </c>
      <c r="B13" s="58">
        <f>B6*B7</f>
        <v>153600</v>
      </c>
    </row>
    <row r="14" spans="1:4" x14ac:dyDescent="0.25">
      <c r="A14" s="57" t="s">
        <v>119</v>
      </c>
      <c r="B14" s="58">
        <f>MAX(0,B11-10%*B10)</f>
        <v>144600</v>
      </c>
    </row>
    <row r="15" spans="1:4" x14ac:dyDescent="0.25">
      <c r="A15" s="57" t="s">
        <v>120</v>
      </c>
      <c r="B15" s="58">
        <f>IF(LEFT(B12,5)="Metro",50%,40%)*B10</f>
        <v>192000</v>
      </c>
    </row>
    <row r="16" spans="1:4" ht="16.5" x14ac:dyDescent="0.25">
      <c r="A16" s="60" t="s">
        <v>121</v>
      </c>
      <c r="B16" s="61">
        <f>IF(B4="New Regime",0,MIN(B13,B14,B15))</f>
        <v>144600</v>
      </c>
      <c r="D16" s="62" t="str">
        <f>IF(B4="New Regime","New regime: HRA exemption not allowed – full HRA is taxable.","Limited by "&amp;IF(B16=B13,"(a) actual HRA",IF(B16=B14,"(b) rent − 10% of salary","(c) city limit"))&amp;".")</f>
        <v>Limited by (b) rent − 10% of salary.</v>
      </c>
    </row>
    <row r="17" spans="1:4" x14ac:dyDescent="0.25">
      <c r="A17" s="57" t="s">
        <v>122</v>
      </c>
      <c r="B17" s="58">
        <f>B13-B16</f>
        <v>9000</v>
      </c>
    </row>
    <row r="18" spans="1:4" x14ac:dyDescent="0.25">
      <c r="A18" s="57" t="s">
        <v>123</v>
      </c>
      <c r="B18" s="58">
        <f>IF(B7&gt;0,B16/B7,0)</f>
        <v>12050</v>
      </c>
    </row>
    <row r="20" spans="1:4" ht="30" customHeight="1" x14ac:dyDescent="0.25">
      <c r="A20" s="74" t="s">
        <v>124</v>
      </c>
      <c r="B20" s="74"/>
      <c r="C20" s="74"/>
      <c r="D20" s="74"/>
    </row>
    <row r="21" spans="1:4" x14ac:dyDescent="0.25">
      <c r="A21" s="74"/>
      <c r="B21" s="74"/>
      <c r="C21" s="74"/>
      <c r="D21" s="74"/>
    </row>
  </sheetData>
  <mergeCells count="2">
    <mergeCell ref="A2:D2"/>
    <mergeCell ref="A20:D21"/>
  </mergeCells>
  <hyperlinks>
    <hyperlink ref="A1" r:id="rId1" location="'Dashboard'!A1" xr:uid="{00000000-0004-0000-0500-000000000000}"/>
  </hyperlinks>
  <pageMargins left="0.75" right="0.75" top="1" bottom="1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0000000}">
          <x14:formula1>
            <xm:f>Lists!$E$2:$E$3</xm:f>
          </x14:formula1>
          <x14:formula2>
            <xm:f>0</xm:f>
          </x14:formula2>
          <xm:sqref>B4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9D9D9"/>
  </sheetPr>
  <dimension ref="A1:G101"/>
  <sheetViews>
    <sheetView zoomScaleNormal="100" workbookViewId="0"/>
  </sheetViews>
  <sheetFormatPr defaultColWidth="8.7109375" defaultRowHeight="15" x14ac:dyDescent="0.25"/>
  <sheetData>
    <row r="1" spans="1:7" x14ac:dyDescent="0.25">
      <c r="A1" s="63" t="s">
        <v>125</v>
      </c>
      <c r="B1" s="63" t="s">
        <v>126</v>
      </c>
      <c r="C1" s="63" t="s">
        <v>127</v>
      </c>
      <c r="D1" s="63" t="s">
        <v>128</v>
      </c>
      <c r="E1" s="63" t="s">
        <v>129</v>
      </c>
      <c r="F1" s="63" t="s">
        <v>130</v>
      </c>
      <c r="G1" s="63" t="s">
        <v>131</v>
      </c>
    </row>
    <row r="2" spans="1:7" x14ac:dyDescent="0.25">
      <c r="A2" t="s">
        <v>132</v>
      </c>
      <c r="B2" t="s">
        <v>64</v>
      </c>
      <c r="C2" t="s">
        <v>133</v>
      </c>
      <c r="D2" t="s">
        <v>88</v>
      </c>
      <c r="E2" t="s">
        <v>106</v>
      </c>
      <c r="F2">
        <v>0</v>
      </c>
      <c r="G2" t="s">
        <v>134</v>
      </c>
    </row>
    <row r="3" spans="1:7" x14ac:dyDescent="0.25">
      <c r="A3" t="s">
        <v>135</v>
      </c>
      <c r="B3" t="s">
        <v>136</v>
      </c>
      <c r="C3" t="s">
        <v>137</v>
      </c>
      <c r="D3" t="s">
        <v>138</v>
      </c>
      <c r="E3" t="s">
        <v>139</v>
      </c>
      <c r="F3">
        <v>1</v>
      </c>
      <c r="G3" t="s">
        <v>140</v>
      </c>
    </row>
    <row r="4" spans="1:7" x14ac:dyDescent="0.25">
      <c r="A4" t="s">
        <v>141</v>
      </c>
      <c r="B4" t="s">
        <v>142</v>
      </c>
      <c r="C4" t="s">
        <v>67</v>
      </c>
      <c r="F4">
        <v>2</v>
      </c>
      <c r="G4" t="s">
        <v>143</v>
      </c>
    </row>
    <row r="5" spans="1:7" x14ac:dyDescent="0.25">
      <c r="A5" t="s">
        <v>144</v>
      </c>
      <c r="B5" t="s">
        <v>95</v>
      </c>
      <c r="C5" t="s">
        <v>145</v>
      </c>
      <c r="F5">
        <v>3</v>
      </c>
      <c r="G5" t="s">
        <v>146</v>
      </c>
    </row>
    <row r="6" spans="1:7" x14ac:dyDescent="0.25">
      <c r="A6" t="s">
        <v>147</v>
      </c>
      <c r="C6" t="s">
        <v>148</v>
      </c>
      <c r="F6">
        <v>4</v>
      </c>
      <c r="G6" t="s">
        <v>149</v>
      </c>
    </row>
    <row r="7" spans="1:7" x14ac:dyDescent="0.25">
      <c r="A7" t="s">
        <v>150</v>
      </c>
      <c r="F7">
        <v>5</v>
      </c>
      <c r="G7" t="s">
        <v>151</v>
      </c>
    </row>
    <row r="8" spans="1:7" x14ac:dyDescent="0.25">
      <c r="A8" t="s">
        <v>57</v>
      </c>
      <c r="F8">
        <v>6</v>
      </c>
      <c r="G8" t="s">
        <v>152</v>
      </c>
    </row>
    <row r="9" spans="1:7" x14ac:dyDescent="0.25">
      <c r="A9" t="s">
        <v>153</v>
      </c>
      <c r="F9">
        <v>7</v>
      </c>
      <c r="G9" t="s">
        <v>154</v>
      </c>
    </row>
    <row r="10" spans="1:7" x14ac:dyDescent="0.25">
      <c r="A10" t="s">
        <v>155</v>
      </c>
      <c r="F10">
        <v>8</v>
      </c>
      <c r="G10" t="s">
        <v>156</v>
      </c>
    </row>
    <row r="11" spans="1:7" x14ac:dyDescent="0.25">
      <c r="F11">
        <v>9</v>
      </c>
      <c r="G11" t="s">
        <v>157</v>
      </c>
    </row>
    <row r="12" spans="1:7" x14ac:dyDescent="0.25">
      <c r="F12">
        <v>10</v>
      </c>
      <c r="G12" t="s">
        <v>158</v>
      </c>
    </row>
    <row r="13" spans="1:7" x14ac:dyDescent="0.25">
      <c r="F13">
        <v>11</v>
      </c>
      <c r="G13" t="s">
        <v>159</v>
      </c>
    </row>
    <row r="14" spans="1:7" x14ac:dyDescent="0.25">
      <c r="F14">
        <v>12</v>
      </c>
      <c r="G14" t="s">
        <v>160</v>
      </c>
    </row>
    <row r="15" spans="1:7" x14ac:dyDescent="0.25">
      <c r="F15">
        <v>13</v>
      </c>
      <c r="G15" t="s">
        <v>161</v>
      </c>
    </row>
    <row r="16" spans="1:7" x14ac:dyDescent="0.25">
      <c r="F16">
        <v>14</v>
      </c>
      <c r="G16" t="s">
        <v>162</v>
      </c>
    </row>
    <row r="17" spans="6:7" x14ac:dyDescent="0.25">
      <c r="F17">
        <v>15</v>
      </c>
      <c r="G17" t="s">
        <v>163</v>
      </c>
    </row>
    <row r="18" spans="6:7" x14ac:dyDescent="0.25">
      <c r="F18">
        <v>16</v>
      </c>
      <c r="G18" t="s">
        <v>164</v>
      </c>
    </row>
    <row r="19" spans="6:7" x14ac:dyDescent="0.25">
      <c r="F19">
        <v>17</v>
      </c>
      <c r="G19" t="s">
        <v>165</v>
      </c>
    </row>
    <row r="20" spans="6:7" x14ac:dyDescent="0.25">
      <c r="F20">
        <v>18</v>
      </c>
      <c r="G20" t="s">
        <v>166</v>
      </c>
    </row>
    <row r="21" spans="6:7" x14ac:dyDescent="0.25">
      <c r="F21">
        <v>19</v>
      </c>
      <c r="G21" t="s">
        <v>167</v>
      </c>
    </row>
    <row r="22" spans="6:7" x14ac:dyDescent="0.25">
      <c r="F22">
        <v>20</v>
      </c>
      <c r="G22" t="s">
        <v>168</v>
      </c>
    </row>
    <row r="23" spans="6:7" x14ac:dyDescent="0.25">
      <c r="F23">
        <v>21</v>
      </c>
      <c r="G23" t="s">
        <v>169</v>
      </c>
    </row>
    <row r="24" spans="6:7" x14ac:dyDescent="0.25">
      <c r="F24">
        <v>22</v>
      </c>
      <c r="G24" t="s">
        <v>170</v>
      </c>
    </row>
    <row r="25" spans="6:7" x14ac:dyDescent="0.25">
      <c r="F25">
        <v>23</v>
      </c>
      <c r="G25" t="s">
        <v>171</v>
      </c>
    </row>
    <row r="26" spans="6:7" x14ac:dyDescent="0.25">
      <c r="F26">
        <v>24</v>
      </c>
      <c r="G26" t="s">
        <v>172</v>
      </c>
    </row>
    <row r="27" spans="6:7" x14ac:dyDescent="0.25">
      <c r="F27">
        <v>25</v>
      </c>
      <c r="G27" t="s">
        <v>173</v>
      </c>
    </row>
    <row r="28" spans="6:7" x14ac:dyDescent="0.25">
      <c r="F28">
        <v>26</v>
      </c>
      <c r="G28" t="s">
        <v>174</v>
      </c>
    </row>
    <row r="29" spans="6:7" x14ac:dyDescent="0.25">
      <c r="F29">
        <v>27</v>
      </c>
      <c r="G29" t="s">
        <v>175</v>
      </c>
    </row>
    <row r="30" spans="6:7" x14ac:dyDescent="0.25">
      <c r="F30">
        <v>28</v>
      </c>
      <c r="G30" t="s">
        <v>176</v>
      </c>
    </row>
    <row r="31" spans="6:7" x14ac:dyDescent="0.25">
      <c r="F31">
        <v>29</v>
      </c>
      <c r="G31" t="s">
        <v>177</v>
      </c>
    </row>
    <row r="32" spans="6:7" x14ac:dyDescent="0.25">
      <c r="F32">
        <v>30</v>
      </c>
      <c r="G32" t="s">
        <v>178</v>
      </c>
    </row>
    <row r="33" spans="6:7" x14ac:dyDescent="0.25">
      <c r="F33">
        <v>31</v>
      </c>
      <c r="G33" t="s">
        <v>179</v>
      </c>
    </row>
    <row r="34" spans="6:7" x14ac:dyDescent="0.25">
      <c r="F34">
        <v>32</v>
      </c>
      <c r="G34" t="s">
        <v>180</v>
      </c>
    </row>
    <row r="35" spans="6:7" x14ac:dyDescent="0.25">
      <c r="F35">
        <v>33</v>
      </c>
      <c r="G35" t="s">
        <v>181</v>
      </c>
    </row>
    <row r="36" spans="6:7" x14ac:dyDescent="0.25">
      <c r="F36">
        <v>34</v>
      </c>
      <c r="G36" t="s">
        <v>182</v>
      </c>
    </row>
    <row r="37" spans="6:7" x14ac:dyDescent="0.25">
      <c r="F37">
        <v>35</v>
      </c>
      <c r="G37" t="s">
        <v>183</v>
      </c>
    </row>
    <row r="38" spans="6:7" x14ac:dyDescent="0.25">
      <c r="F38">
        <v>36</v>
      </c>
      <c r="G38" t="s">
        <v>184</v>
      </c>
    </row>
    <row r="39" spans="6:7" x14ac:dyDescent="0.25">
      <c r="F39">
        <v>37</v>
      </c>
      <c r="G39" t="s">
        <v>185</v>
      </c>
    </row>
    <row r="40" spans="6:7" x14ac:dyDescent="0.25">
      <c r="F40">
        <v>38</v>
      </c>
      <c r="G40" t="s">
        <v>186</v>
      </c>
    </row>
    <row r="41" spans="6:7" x14ac:dyDescent="0.25">
      <c r="F41">
        <v>39</v>
      </c>
      <c r="G41" t="s">
        <v>187</v>
      </c>
    </row>
    <row r="42" spans="6:7" x14ac:dyDescent="0.25">
      <c r="F42">
        <v>40</v>
      </c>
      <c r="G42" t="s">
        <v>188</v>
      </c>
    </row>
    <row r="43" spans="6:7" x14ac:dyDescent="0.25">
      <c r="F43">
        <v>41</v>
      </c>
      <c r="G43" t="s">
        <v>189</v>
      </c>
    </row>
    <row r="44" spans="6:7" x14ac:dyDescent="0.25">
      <c r="F44">
        <v>42</v>
      </c>
      <c r="G44" t="s">
        <v>190</v>
      </c>
    </row>
    <row r="45" spans="6:7" x14ac:dyDescent="0.25">
      <c r="F45">
        <v>43</v>
      </c>
      <c r="G45" t="s">
        <v>191</v>
      </c>
    </row>
    <row r="46" spans="6:7" x14ac:dyDescent="0.25">
      <c r="F46">
        <v>44</v>
      </c>
      <c r="G46" t="s">
        <v>192</v>
      </c>
    </row>
    <row r="47" spans="6:7" x14ac:dyDescent="0.25">
      <c r="F47">
        <v>45</v>
      </c>
      <c r="G47" t="s">
        <v>193</v>
      </c>
    </row>
    <row r="48" spans="6:7" x14ac:dyDescent="0.25">
      <c r="F48">
        <v>46</v>
      </c>
      <c r="G48" t="s">
        <v>194</v>
      </c>
    </row>
    <row r="49" spans="6:7" x14ac:dyDescent="0.25">
      <c r="F49">
        <v>47</v>
      </c>
      <c r="G49" t="s">
        <v>195</v>
      </c>
    </row>
    <row r="50" spans="6:7" x14ac:dyDescent="0.25">
      <c r="F50">
        <v>48</v>
      </c>
      <c r="G50" t="s">
        <v>196</v>
      </c>
    </row>
    <row r="51" spans="6:7" x14ac:dyDescent="0.25">
      <c r="F51">
        <v>49</v>
      </c>
      <c r="G51" t="s">
        <v>197</v>
      </c>
    </row>
    <row r="52" spans="6:7" x14ac:dyDescent="0.25">
      <c r="F52">
        <v>50</v>
      </c>
      <c r="G52" t="s">
        <v>198</v>
      </c>
    </row>
    <row r="53" spans="6:7" x14ac:dyDescent="0.25">
      <c r="F53">
        <v>51</v>
      </c>
      <c r="G53" t="s">
        <v>199</v>
      </c>
    </row>
    <row r="54" spans="6:7" x14ac:dyDescent="0.25">
      <c r="F54">
        <v>52</v>
      </c>
      <c r="G54" t="s">
        <v>200</v>
      </c>
    </row>
    <row r="55" spans="6:7" x14ac:dyDescent="0.25">
      <c r="F55">
        <v>53</v>
      </c>
      <c r="G55" t="s">
        <v>201</v>
      </c>
    </row>
    <row r="56" spans="6:7" x14ac:dyDescent="0.25">
      <c r="F56">
        <v>54</v>
      </c>
      <c r="G56" t="s">
        <v>202</v>
      </c>
    </row>
    <row r="57" spans="6:7" x14ac:dyDescent="0.25">
      <c r="F57">
        <v>55</v>
      </c>
      <c r="G57" t="s">
        <v>203</v>
      </c>
    </row>
    <row r="58" spans="6:7" x14ac:dyDescent="0.25">
      <c r="F58">
        <v>56</v>
      </c>
      <c r="G58" t="s">
        <v>204</v>
      </c>
    </row>
    <row r="59" spans="6:7" x14ac:dyDescent="0.25">
      <c r="F59">
        <v>57</v>
      </c>
      <c r="G59" t="s">
        <v>205</v>
      </c>
    </row>
    <row r="60" spans="6:7" x14ac:dyDescent="0.25">
      <c r="F60">
        <v>58</v>
      </c>
      <c r="G60" t="s">
        <v>206</v>
      </c>
    </row>
    <row r="61" spans="6:7" x14ac:dyDescent="0.25">
      <c r="F61">
        <v>59</v>
      </c>
      <c r="G61" t="s">
        <v>207</v>
      </c>
    </row>
    <row r="62" spans="6:7" x14ac:dyDescent="0.25">
      <c r="F62">
        <v>60</v>
      </c>
      <c r="G62" t="s">
        <v>208</v>
      </c>
    </row>
    <row r="63" spans="6:7" x14ac:dyDescent="0.25">
      <c r="F63">
        <v>61</v>
      </c>
      <c r="G63" t="s">
        <v>209</v>
      </c>
    </row>
    <row r="64" spans="6:7" x14ac:dyDescent="0.25">
      <c r="F64">
        <v>62</v>
      </c>
      <c r="G64" t="s">
        <v>210</v>
      </c>
    </row>
    <row r="65" spans="6:7" x14ac:dyDescent="0.25">
      <c r="F65">
        <v>63</v>
      </c>
      <c r="G65" t="s">
        <v>211</v>
      </c>
    </row>
    <row r="66" spans="6:7" x14ac:dyDescent="0.25">
      <c r="F66">
        <v>64</v>
      </c>
      <c r="G66" t="s">
        <v>212</v>
      </c>
    </row>
    <row r="67" spans="6:7" x14ac:dyDescent="0.25">
      <c r="F67">
        <v>65</v>
      </c>
      <c r="G67" t="s">
        <v>213</v>
      </c>
    </row>
    <row r="68" spans="6:7" x14ac:dyDescent="0.25">
      <c r="F68">
        <v>66</v>
      </c>
      <c r="G68" t="s">
        <v>214</v>
      </c>
    </row>
    <row r="69" spans="6:7" x14ac:dyDescent="0.25">
      <c r="F69">
        <v>67</v>
      </c>
      <c r="G69" t="s">
        <v>215</v>
      </c>
    </row>
    <row r="70" spans="6:7" x14ac:dyDescent="0.25">
      <c r="F70">
        <v>68</v>
      </c>
      <c r="G70" t="s">
        <v>216</v>
      </c>
    </row>
    <row r="71" spans="6:7" x14ac:dyDescent="0.25">
      <c r="F71">
        <v>69</v>
      </c>
      <c r="G71" t="s">
        <v>217</v>
      </c>
    </row>
    <row r="72" spans="6:7" x14ac:dyDescent="0.25">
      <c r="F72">
        <v>70</v>
      </c>
      <c r="G72" t="s">
        <v>218</v>
      </c>
    </row>
    <row r="73" spans="6:7" x14ac:dyDescent="0.25">
      <c r="F73">
        <v>71</v>
      </c>
      <c r="G73" t="s">
        <v>219</v>
      </c>
    </row>
    <row r="74" spans="6:7" x14ac:dyDescent="0.25">
      <c r="F74">
        <v>72</v>
      </c>
      <c r="G74" t="s">
        <v>220</v>
      </c>
    </row>
    <row r="75" spans="6:7" x14ac:dyDescent="0.25">
      <c r="F75">
        <v>73</v>
      </c>
      <c r="G75" t="s">
        <v>221</v>
      </c>
    </row>
    <row r="76" spans="6:7" x14ac:dyDescent="0.25">
      <c r="F76">
        <v>74</v>
      </c>
      <c r="G76" t="s">
        <v>222</v>
      </c>
    </row>
    <row r="77" spans="6:7" x14ac:dyDescent="0.25">
      <c r="F77">
        <v>75</v>
      </c>
      <c r="G77" t="s">
        <v>223</v>
      </c>
    </row>
    <row r="78" spans="6:7" x14ac:dyDescent="0.25">
      <c r="F78">
        <v>76</v>
      </c>
      <c r="G78" t="s">
        <v>224</v>
      </c>
    </row>
    <row r="79" spans="6:7" x14ac:dyDescent="0.25">
      <c r="F79">
        <v>77</v>
      </c>
      <c r="G79" t="s">
        <v>225</v>
      </c>
    </row>
    <row r="80" spans="6:7" x14ac:dyDescent="0.25">
      <c r="F80">
        <v>78</v>
      </c>
      <c r="G80" t="s">
        <v>226</v>
      </c>
    </row>
    <row r="81" spans="6:7" x14ac:dyDescent="0.25">
      <c r="F81">
        <v>79</v>
      </c>
      <c r="G81" t="s">
        <v>227</v>
      </c>
    </row>
    <row r="82" spans="6:7" x14ac:dyDescent="0.25">
      <c r="F82">
        <v>80</v>
      </c>
      <c r="G82" t="s">
        <v>228</v>
      </c>
    </row>
    <row r="83" spans="6:7" x14ac:dyDescent="0.25">
      <c r="F83">
        <v>81</v>
      </c>
      <c r="G83" t="s">
        <v>229</v>
      </c>
    </row>
    <row r="84" spans="6:7" x14ac:dyDescent="0.25">
      <c r="F84">
        <v>82</v>
      </c>
      <c r="G84" t="s">
        <v>230</v>
      </c>
    </row>
    <row r="85" spans="6:7" x14ac:dyDescent="0.25">
      <c r="F85">
        <v>83</v>
      </c>
      <c r="G85" t="s">
        <v>231</v>
      </c>
    </row>
    <row r="86" spans="6:7" x14ac:dyDescent="0.25">
      <c r="F86">
        <v>84</v>
      </c>
      <c r="G86" t="s">
        <v>232</v>
      </c>
    </row>
    <row r="87" spans="6:7" x14ac:dyDescent="0.25">
      <c r="F87">
        <v>85</v>
      </c>
      <c r="G87" t="s">
        <v>233</v>
      </c>
    </row>
    <row r="88" spans="6:7" x14ac:dyDescent="0.25">
      <c r="F88">
        <v>86</v>
      </c>
      <c r="G88" t="s">
        <v>234</v>
      </c>
    </row>
    <row r="89" spans="6:7" x14ac:dyDescent="0.25">
      <c r="F89">
        <v>87</v>
      </c>
      <c r="G89" t="s">
        <v>235</v>
      </c>
    </row>
    <row r="90" spans="6:7" x14ac:dyDescent="0.25">
      <c r="F90">
        <v>88</v>
      </c>
      <c r="G90" t="s">
        <v>236</v>
      </c>
    </row>
    <row r="91" spans="6:7" x14ac:dyDescent="0.25">
      <c r="F91">
        <v>89</v>
      </c>
      <c r="G91" t="s">
        <v>237</v>
      </c>
    </row>
    <row r="92" spans="6:7" x14ac:dyDescent="0.25">
      <c r="F92">
        <v>90</v>
      </c>
      <c r="G92" t="s">
        <v>238</v>
      </c>
    </row>
    <row r="93" spans="6:7" x14ac:dyDescent="0.25">
      <c r="F93">
        <v>91</v>
      </c>
      <c r="G93" t="s">
        <v>239</v>
      </c>
    </row>
    <row r="94" spans="6:7" x14ac:dyDescent="0.25">
      <c r="F94">
        <v>92</v>
      </c>
      <c r="G94" t="s">
        <v>240</v>
      </c>
    </row>
    <row r="95" spans="6:7" x14ac:dyDescent="0.25">
      <c r="F95">
        <v>93</v>
      </c>
      <c r="G95" t="s">
        <v>241</v>
      </c>
    </row>
    <row r="96" spans="6:7" x14ac:dyDescent="0.25">
      <c r="F96">
        <v>94</v>
      </c>
      <c r="G96" t="s">
        <v>242</v>
      </c>
    </row>
    <row r="97" spans="6:7" x14ac:dyDescent="0.25">
      <c r="F97">
        <v>95</v>
      </c>
      <c r="G97" t="s">
        <v>243</v>
      </c>
    </row>
    <row r="98" spans="6:7" x14ac:dyDescent="0.25">
      <c r="F98">
        <v>96</v>
      </c>
      <c r="G98" t="s">
        <v>244</v>
      </c>
    </row>
    <row r="99" spans="6:7" x14ac:dyDescent="0.25">
      <c r="F99">
        <v>97</v>
      </c>
      <c r="G99" t="s">
        <v>245</v>
      </c>
    </row>
    <row r="100" spans="6:7" x14ac:dyDescent="0.25">
      <c r="F100">
        <v>98</v>
      </c>
      <c r="G100" t="s">
        <v>246</v>
      </c>
    </row>
    <row r="101" spans="6:7" x14ac:dyDescent="0.25">
      <c r="F101">
        <v>99</v>
      </c>
      <c r="G101" t="s">
        <v>247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Dashboard</vt:lpstr>
      <vt:lpstr>About Workbook</vt:lpstr>
      <vt:lpstr>Basic Details</vt:lpstr>
      <vt:lpstr>Rent Schedule</vt:lpstr>
      <vt:lpstr>Rent Receipts</vt:lpstr>
      <vt:lpstr>HRA Calculator</vt:lpstr>
      <vt:lpstr>Lists</vt:lpstr>
      <vt:lpstr>'Rent Receipts'!Print_Area</vt:lpstr>
      <vt:lpstr>'Rent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 Receipt Generator with HRA Calculator 1.0</dc:title>
  <dc:subject/>
  <dc:creator>Xplorexcel.com</dc:creator>
  <dc:description/>
  <cp:lastModifiedBy>SARBJIT SINGH</cp:lastModifiedBy>
  <cp:revision>0</cp:revision>
  <dcterms:created xsi:type="dcterms:W3CDTF">2026-09-30T14:36:10Z</dcterms:created>
  <dcterms:modified xsi:type="dcterms:W3CDTF">2026-09-30T14:46:10Z</dcterms:modified>
  <dc:language>en-US</dc:language>
</cp:coreProperties>
</file>