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0uJbA4C2gzy3YuRNTSw79vCrh2JEoqkLhNyZaU1GvbAK1WPp/UZqeksVz7VSgKgs6hsq6U+bi09K+LOYMhzlow==" workbookSaltValue="Vn8b2Ghu3pImjvh9BlKSOA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Enter Details" sheetId="1" state="visible" r:id="rId3"/>
    <sheet name="Maintenance Bill" sheetId="2" state="visible" r:id="rId4"/>
    <sheet name="Receipt" sheetId="3" state="visible" r:id="rId5"/>
    <sheet name="Lists" sheetId="4" state="hidden" r:id="rId6"/>
  </sheets>
  <definedNames>
    <definedName function="false" hidden="false" localSheetId="1" name="_xlnm.Print_Area" vbProcedure="false">'Maintenance Bill'!$B$2:$F$34</definedName>
    <definedName function="false" hidden="false" localSheetId="2" name="_xlnm.Print_Area" vbProcedure="false">Receipt!$B$2:$F$27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<sst xmlns="http://schemas.openxmlformats.org/spreadsheetml/2006/main" count="188" uniqueCount="168">
  <si>
    <t xml:space="preserve">Society Maintenance Bill – enter details</t>
  </si>
  <si>
    <t xml:space="preserve">Fill the yellow cells, then open the 'Maintenance Bill' and 'Receipt' sheets to print or save as PDF.</t>
  </si>
  <si>
    <t xml:space="preserve">Society name</t>
  </si>
  <si>
    <t xml:space="preserve">Shanti Kunj Co-operative Housing Society Ltd.</t>
  </si>
  <si>
    <t xml:space="preserve">Registration no.</t>
  </si>
  <si>
    <t xml:space="preserve">HSG/2012/0456</t>
  </si>
  <si>
    <t xml:space="preserve">Society address</t>
  </si>
  <si>
    <t xml:space="preserve">Plot 14, Sector 5, Kharghar, Navi Mumbai 410210</t>
  </si>
  <si>
    <t xml:space="preserve">Bank / UPI details (printed on bill)</t>
  </si>
  <si>
    <t xml:space="preserve">UPI: shantikunj@hdfc • HDFC A/c XXXXXX7788 • IFSC HDFC0001234</t>
  </si>
  <si>
    <t xml:space="preserve">Signatory</t>
  </si>
  <si>
    <t xml:space="preserve">Hon. Secretary</t>
  </si>
  <si>
    <t xml:space="preserve">Bill no.</t>
  </si>
  <si>
    <t xml:space="preserve">SK/1026/B-204</t>
  </si>
  <si>
    <t xml:space="preserve">Bill date</t>
  </si>
  <si>
    <t xml:space="preserve">Bill for the month of</t>
  </si>
  <si>
    <t xml:space="preserve">October 2026</t>
  </si>
  <si>
    <t xml:space="preserve">Due date</t>
  </si>
  <si>
    <t xml:space="preserve">Flat no.</t>
  </si>
  <si>
    <t xml:space="preserve">B-204</t>
  </si>
  <si>
    <t xml:space="preserve">Member name</t>
  </si>
  <si>
    <t xml:space="preserve">Mr. Suresh Patil</t>
  </si>
  <si>
    <t xml:space="preserve">Area (sq ft)</t>
  </si>
  <si>
    <t xml:space="preserve">Charge</t>
  </si>
  <si>
    <t xml:space="preserve">Basis</t>
  </si>
  <si>
    <t xml:space="preserve">Rate (₹)</t>
  </si>
  <si>
    <t xml:space="preserve">Amount (₹)</t>
  </si>
  <si>
    <t xml:space="preserve">Maintenance charges</t>
  </si>
  <si>
    <t xml:space="preserve">Per sq ft</t>
  </si>
  <si>
    <t xml:space="preserve">Sinking fund</t>
  </si>
  <si>
    <t xml:space="preserve">Repair &amp; maintenance fund</t>
  </si>
  <si>
    <t xml:space="preserve">Fixed</t>
  </si>
  <si>
    <t xml:space="preserve">Water charges</t>
  </si>
  <si>
    <t xml:space="preserve">Parking charges (1 car)</t>
  </si>
  <si>
    <t xml:space="preserve">Non-occupancy charges</t>
  </si>
  <si>
    <t xml:space="preserve">Previous arrears (unpaid till last bill)</t>
  </si>
  <si>
    <t xml:space="preserve">Interest on arrears – rate % per year</t>
  </si>
  <si>
    <t xml:space="preserve">Interest for how many months</t>
  </si>
  <si>
    <t xml:space="preserve">Less: advance / excess paid earlier</t>
  </si>
  <si>
    <t xml:space="preserve">Current month charges</t>
  </si>
  <si>
    <t xml:space="preserve">Interest on arrears</t>
  </si>
  <si>
    <t xml:space="preserve">TOTAL PAYABLE</t>
  </si>
  <si>
    <t xml:space="preserve">Receipt (fill when the member pays)</t>
  </si>
  <si>
    <t xml:space="preserve">Receipt no.</t>
  </si>
  <si>
    <t xml:space="preserve">SK/R/26-27/318</t>
  </si>
  <si>
    <t xml:space="preserve">Receipt date</t>
  </si>
  <si>
    <t xml:space="preserve">Amount received (₹)</t>
  </si>
  <si>
    <t xml:space="preserve">Mode</t>
  </si>
  <si>
    <t xml:space="preserve">UPI</t>
  </si>
  <si>
    <t xml:space="preserve">UTR / cheque no.</t>
  </si>
  <si>
    <t xml:space="preserve">628112345678</t>
  </si>
  <si>
    <t xml:space="preserve">GST note: maintenance charges are generally exempt from GST when a member's contribution is up to ₹7,500 a month, or when the society's annual turnover is up to ₹20 lakh. Check with your CA if your society crosses these limits.</t>
  </si>
  <si>
    <t xml:space="preserve">Need bills for every flat with interest worked out automatically, defaulters with WhatsApp reminders and society accounts? See XploreSociety on the xplorexcel.com store.</t>
  </si>
  <si>
    <t xml:space="preserve">Member</t>
  </si>
  <si>
    <t xml:space="preserve">Area</t>
  </si>
  <si>
    <t xml:space="preserve">Particulars</t>
  </si>
  <si>
    <t xml:space="preserve">Previous arrears</t>
  </si>
  <si>
    <t xml:space="preserve">Less: advance</t>
  </si>
  <si>
    <t xml:space="preserve">Interest is charged on dues not paid by the due date as per the society's bye-laws. Cheques subject to realisation. This is a computer-generated bill.</t>
  </si>
  <si>
    <t xml:space="preserve">Free template by xplorexcel.com</t>
  </si>
  <si>
    <t xml:space="preserve">MAINTENANCE RECEIPT  •  MEMBER COPY</t>
  </si>
  <si>
    <t xml:space="preserve">Date</t>
  </si>
  <si>
    <t xml:space="preserve">Received from</t>
  </si>
  <si>
    <t xml:space="preserve">✂ - - - - - - - - - - - - - - - - - - - - - - - - - - - - - - - - - - - - - - -</t>
  </si>
  <si>
    <t xml:space="preserve">MAINTENANCE RECEIPT  •  OFFICE COPY</t>
  </si>
  <si>
    <t xml:space="preserve">One</t>
  </si>
  <si>
    <t xml:space="preserve">Cash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</si>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</sst>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dd\-mmm\-yyyy"/>
    <numFmt numFmtId="167" formatCode="0"/>
    <numFmt numFmtId="168" formatCode="#,##0.00"/>
    <numFmt numFmtId="169" formatCode="###,##0;\(###,##0\);\-"/>
    <numFmt numFmtId="170" formatCode="0.0%"/>
    <numFmt numFmtId="171" formatCode="General"/>
    <numFmt numFmtId="172" formatCode="###,##0;\(###,##0\);&quot;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8"/>
      <color rgb="FFBFBFBF"/>
      <name val="Cambria"/>
      <family val="0"/>
      <charset val="1"/>
    </font>
    <font>
      <sz val="10"/>
      <color rgb="FF00000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sz val="9"/>
      <color rgb="FF002060"/>
      <name val="Cambria"/>
      <family val="0"/>
      <charset val="1"/>
    </font>
    <font>
      <i val="true"/>
      <sz val="8"/>
      <color rgb="FF7F7F7F"/>
      <name val="Cambria"/>
      <family val="0"/>
      <charset val="1"/>
    </font>
    <font>
      <i val="true"/>
      <sz val="8"/>
      <color rgb="FF20AD96"/>
      <name val="Cambria"/>
      <family val="0"/>
      <charset val="1"/>
    </font>
    <font>
      <b val="true"/>
      <sz val="14"/>
      <color rgb="FF002060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sz val="9"/>
      <color rgb="FFA6A6A6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  <fill>
      <patternFill patternType="solid">
        <fgColor rgb="FF002060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A5:E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6" min="6" style="0" width="2"/>
  </cols>
  <sheetData>
    <row r="5" customFormat="false" ht="30" hidden="false" customHeight="true" outlineLevel="0" collapsed="false">
      <c r="B5" s="1" t="s">
        <v>0</v>
      </c>
      <c r="C5" s="1"/>
      <c r="D5" s="1"/>
      <c r="E5" s="1"/>
    </row>
    <row r="6" customFormat="false" ht="15" hidden="false" customHeight="true" outlineLevel="0" collapsed="false">
      <c r="B6" s="2" t="s">
        <v>1</v>
      </c>
      <c r="C6" s="2"/>
      <c r="D6" s="2"/>
      <c r="E6" s="2"/>
    </row>
    <row r="8" customFormat="false" ht="15" hidden="false" customHeight="true" outlineLevel="0" collapsed="false">
      <c r="B8" s="3" t="s">
        <v>2</v>
      </c>
      <c r="C8" s="4" t="s">
        <v>3</v>
      </c>
      <c r="D8" s="4"/>
      <c r="E8" s="4"/>
    </row>
    <row r="9" customFormat="false" ht="15" hidden="false" customHeight="true" outlineLevel="0" collapsed="false">
      <c r="B9" s="3" t="s">
        <v>4</v>
      </c>
      <c r="C9" s="4" t="s">
        <v>5</v>
      </c>
      <c r="D9" s="4"/>
      <c r="E9" s="4"/>
    </row>
    <row r="10" customFormat="false" ht="28.35" hidden="false" customHeight="true" outlineLevel="0" collapsed="false">
      <c r="B10" s="3" t="s">
        <v>6</v>
      </c>
      <c r="C10" s="4" t="s">
        <v>7</v>
      </c>
      <c r="D10" s="4"/>
      <c r="E10" s="4"/>
    </row>
    <row r="11" customFormat="false" ht="28.35" hidden="false" customHeight="true" outlineLevel="0" collapsed="false">
      <c r="B11" s="3" t="s">
        <v>8</v>
      </c>
      <c r="C11" s="4" t="s">
        <v>9</v>
      </c>
      <c r="D11" s="4"/>
      <c r="E11" s="4"/>
    </row>
    <row r="12" customFormat="false" ht="15" hidden="false" customHeight="true" outlineLevel="0" collapsed="false">
      <c r="B12" s="3" t="s">
        <v>10</v>
      </c>
      <c r="C12" s="4" t="s">
        <v>11</v>
      </c>
      <c r="D12" s="4"/>
      <c r="E12" s="4"/>
    </row>
    <row r="14" customFormat="false" ht="15" hidden="false" customHeight="true" outlineLevel="0" collapsed="false">
      <c r="B14" s="3" t="s">
        <v>12</v>
      </c>
      <c r="C14" s="4" t="s">
        <v>13</v>
      </c>
      <c r="D14" s="4"/>
      <c r="E14" s="4"/>
    </row>
    <row r="15" customFormat="false" ht="15" hidden="false" customHeight="false" outlineLevel="0" collapsed="false">
      <c r="B15" s="3" t="s">
        <v>14</v>
      </c>
      <c r="C15" s="5" t="n">
        <v>46296</v>
      </c>
      <c r="D15" s="5"/>
      <c r="E15" s="5"/>
    </row>
    <row r="16" customFormat="false" ht="15" hidden="false" customHeight="true" outlineLevel="0" collapsed="false">
      <c r="B16" s="3" t="s">
        <v>15</v>
      </c>
      <c r="C16" s="4" t="s">
        <v>16</v>
      </c>
      <c r="D16" s="4"/>
      <c r="E16" s="4"/>
    </row>
    <row r="17" customFormat="false" ht="15" hidden="false" customHeight="false" outlineLevel="0" collapsed="false">
      <c r="B17" s="3" t="s">
        <v>17</v>
      </c>
      <c r="C17" s="5" t="n">
        <v>46310</v>
      </c>
      <c r="D17" s="5"/>
      <c r="E17" s="5"/>
    </row>
    <row r="18" customFormat="false" ht="15" hidden="false" customHeight="true" outlineLevel="0" collapsed="false">
      <c r="B18" s="3" t="s">
        <v>18</v>
      </c>
      <c r="C18" s="4" t="s">
        <v>19</v>
      </c>
      <c r="D18" s="4"/>
      <c r="E18" s="4"/>
    </row>
    <row r="19" customFormat="false" ht="15" hidden="false" customHeight="true" outlineLevel="0" collapsed="false">
      <c r="B19" s="3" t="s">
        <v>20</v>
      </c>
      <c r="C19" s="4" t="s">
        <v>21</v>
      </c>
      <c r="D19" s="4"/>
      <c r="E19" s="4"/>
    </row>
    <row r="20" customFormat="false" ht="15" hidden="false" customHeight="false" outlineLevel="0" collapsed="false">
      <c r="B20" s="3" t="s">
        <v>22</v>
      </c>
      <c r="C20" s="6" t="n">
        <v>1050</v>
      </c>
      <c r="D20" s="6"/>
      <c r="E20" s="6"/>
    </row>
    <row r="22" customFormat="false" ht="24" hidden="false" customHeight="true" outlineLevel="0" collapsed="false">
      <c r="A22" s="7"/>
      <c r="B22" s="8" t="s">
        <v>23</v>
      </c>
      <c r="C22" s="8" t="s">
        <v>24</v>
      </c>
      <c r="D22" s="8" t="s">
        <v>25</v>
      </c>
      <c r="E22" s="8" t="s">
        <v>26</v>
      </c>
    </row>
    <row r="23" customFormat="false" ht="15" hidden="false" customHeight="false" outlineLevel="0" collapsed="false">
      <c r="B23" s="9" t="s">
        <v>27</v>
      </c>
      <c r="C23" s="10" t="s">
        <v>28</v>
      </c>
      <c r="D23" s="11" t="n">
        <v>3</v>
      </c>
      <c r="E23" s="12" t="n">
        <f aca="false">IF(B23="","",ROUND(IF(C23="Per sq ft",N(D23)*N($C$20),N(D23)),0))</f>
        <v>3150</v>
      </c>
    </row>
    <row r="24" customFormat="false" ht="15" hidden="false" customHeight="false" outlineLevel="0" collapsed="false">
      <c r="B24" s="9" t="s">
        <v>29</v>
      </c>
      <c r="C24" s="10" t="s">
        <v>28</v>
      </c>
      <c r="D24" s="11" t="n">
        <v>0.25</v>
      </c>
      <c r="E24" s="12" t="n">
        <f aca="false">IF(B24="","",ROUND(IF(C24="Per sq ft",N(D24)*N($C$20),N(D24)),0))</f>
        <v>263</v>
      </c>
    </row>
    <row r="25" customFormat="false" ht="15" hidden="false" customHeight="false" outlineLevel="0" collapsed="false">
      <c r="B25" s="9" t="s">
        <v>30</v>
      </c>
      <c r="C25" s="10" t="s">
        <v>31</v>
      </c>
      <c r="D25" s="11" t="n">
        <v>300</v>
      </c>
      <c r="E25" s="12" t="n">
        <f aca="false">IF(B25="","",ROUND(IF(C25="Per sq ft",N(D25)*N($C$20),N(D25)),0))</f>
        <v>300</v>
      </c>
    </row>
    <row r="26" customFormat="false" ht="15" hidden="false" customHeight="false" outlineLevel="0" collapsed="false">
      <c r="B26" s="9" t="s">
        <v>32</v>
      </c>
      <c r="C26" s="10" t="s">
        <v>31</v>
      </c>
      <c r="D26" s="11" t="n">
        <v>450</v>
      </c>
      <c r="E26" s="12" t="n">
        <f aca="false">IF(B26="","",ROUND(IF(C26="Per sq ft",N(D26)*N($C$20),N(D26)),0))</f>
        <v>450</v>
      </c>
    </row>
    <row r="27" customFormat="false" ht="15" hidden="false" customHeight="false" outlineLevel="0" collapsed="false">
      <c r="B27" s="9" t="s">
        <v>33</v>
      </c>
      <c r="C27" s="10" t="s">
        <v>31</v>
      </c>
      <c r="D27" s="11" t="n">
        <v>500</v>
      </c>
      <c r="E27" s="12" t="n">
        <f aca="false">IF(B27="","",ROUND(IF(C27="Per sq ft",N(D27)*N($C$20),N(D27)),0))</f>
        <v>500</v>
      </c>
    </row>
    <row r="28" customFormat="false" ht="15" hidden="false" customHeight="false" outlineLevel="0" collapsed="false">
      <c r="B28" s="9" t="s">
        <v>34</v>
      </c>
      <c r="C28" s="10" t="s">
        <v>31</v>
      </c>
      <c r="D28" s="11"/>
      <c r="E28" s="12" t="n">
        <f aca="false">IF(B28="","",ROUND(IF(C28="Per sq ft",N(D28)*N($C$20),N(D28)),0))</f>
        <v>0</v>
      </c>
    </row>
    <row r="29" customFormat="false" ht="15" hidden="false" customHeight="false" outlineLevel="0" collapsed="false">
      <c r="B29" s="9"/>
      <c r="C29" s="10"/>
      <c r="D29" s="11"/>
      <c r="E29" s="12" t="str">
        <f aca="false">IF(B29="","",ROUND(IF(C29="Per sq ft",N(D29)*N($C$20),N(D29)),0))</f>
        <v/>
      </c>
    </row>
    <row r="30" customFormat="false" ht="15" hidden="false" customHeight="false" outlineLevel="0" collapsed="false">
      <c r="B30" s="9"/>
      <c r="C30" s="10"/>
      <c r="D30" s="11"/>
      <c r="E30" s="12" t="str">
        <f aca="false">IF(B30="","",ROUND(IF(C30="Per sq ft",N(D30)*N($C$20),N(D30)),0))</f>
        <v/>
      </c>
    </row>
    <row r="32" customFormat="false" ht="28.35" hidden="false" customHeight="false" outlineLevel="0" collapsed="false">
      <c r="B32" s="3" t="s">
        <v>35</v>
      </c>
      <c r="C32" s="13" t="n">
        <v>4600</v>
      </c>
    </row>
    <row r="33" customFormat="false" ht="28.35" hidden="false" customHeight="false" outlineLevel="0" collapsed="false">
      <c r="B33" s="3" t="s">
        <v>36</v>
      </c>
      <c r="C33" s="14" t="n">
        <v>0.21</v>
      </c>
    </row>
    <row r="34" customFormat="false" ht="15" hidden="false" customHeight="false" outlineLevel="0" collapsed="false">
      <c r="B34" s="3" t="s">
        <v>37</v>
      </c>
      <c r="C34" s="15" t="n">
        <v>1</v>
      </c>
    </row>
    <row r="35" customFormat="false" ht="15" hidden="false" customHeight="false" outlineLevel="0" collapsed="false">
      <c r="B35" s="3" t="s">
        <v>38</v>
      </c>
      <c r="C35" s="13"/>
    </row>
    <row r="37" customFormat="false" ht="15" hidden="false" customHeight="false" outlineLevel="0" collapsed="false">
      <c r="B37" s="16" t="s">
        <v>39</v>
      </c>
      <c r="C37" s="17" t="n">
        <f aca="false">SUM(E23:E30)</f>
        <v>4663</v>
      </c>
    </row>
    <row r="38" customFormat="false" ht="15" hidden="false" customHeight="false" outlineLevel="0" collapsed="false">
      <c r="B38" s="16" t="s">
        <v>40</v>
      </c>
      <c r="C38" s="17" t="n">
        <f aca="false">ROUND(N(C32)*N(C33)/12*N(C34),0)</f>
        <v>81</v>
      </c>
    </row>
    <row r="39" customFormat="false" ht="15" hidden="false" customHeight="false" outlineLevel="0" collapsed="false">
      <c r="B39" s="18" t="s">
        <v>41</v>
      </c>
      <c r="C39" s="19" t="n">
        <f aca="false">MAX(0,C37+N(C32)+C38-N(C35))</f>
        <v>9344</v>
      </c>
    </row>
    <row r="41" customFormat="false" ht="15" hidden="false" customHeight="false" outlineLevel="0" collapsed="false">
      <c r="B41" s="20" t="s">
        <v>42</v>
      </c>
    </row>
    <row r="42" customFormat="false" ht="15" hidden="false" customHeight="false" outlineLevel="0" collapsed="false">
      <c r="B42" s="3" t="s">
        <v>43</v>
      </c>
      <c r="C42" s="21" t="s">
        <v>44</v>
      </c>
    </row>
    <row r="43" customFormat="false" ht="15" hidden="false" customHeight="false" outlineLevel="0" collapsed="false">
      <c r="B43" s="3" t="s">
        <v>45</v>
      </c>
      <c r="C43" s="22" t="n">
        <v>46304</v>
      </c>
    </row>
    <row r="44" customFormat="false" ht="15" hidden="false" customHeight="false" outlineLevel="0" collapsed="false">
      <c r="B44" s="3" t="s">
        <v>46</v>
      </c>
      <c r="C44" s="13" t="n">
        <v>9344</v>
      </c>
    </row>
    <row r="45" customFormat="false" ht="15" hidden="false" customHeight="false" outlineLevel="0" collapsed="false">
      <c r="B45" s="3" t="s">
        <v>47</v>
      </c>
      <c r="C45" s="23" t="s">
        <v>48</v>
      </c>
    </row>
    <row r="46" customFormat="false" ht="15" hidden="false" customHeight="false" outlineLevel="0" collapsed="false">
      <c r="B46" s="3" t="s">
        <v>49</v>
      </c>
      <c r="C46" s="21" t="s">
        <v>50</v>
      </c>
    </row>
    <row r="48" customFormat="false" ht="15" hidden="false" customHeight="true" outlineLevel="0" collapsed="false">
      <c r="B48" s="24" t="s">
        <v>51</v>
      </c>
      <c r="C48" s="24"/>
      <c r="D48" s="24"/>
      <c r="E48" s="24"/>
    </row>
    <row r="49" customFormat="false" ht="15" hidden="false" customHeight="false" outlineLevel="0" collapsed="false">
      <c r="B49" s="24"/>
      <c r="C49" s="24"/>
      <c r="D49" s="24"/>
      <c r="E49" s="24"/>
    </row>
    <row r="50" customFormat="false" ht="15" hidden="false" customHeight="false" outlineLevel="0" collapsed="false">
      <c r="B50" s="24"/>
      <c r="C50" s="24"/>
      <c r="D50" s="24"/>
      <c r="E50" s="24"/>
    </row>
    <row r="52" customFormat="false" ht="15" hidden="false" customHeight="true" outlineLevel="0" collapsed="false">
      <c r="B52" s="25" t="s">
        <v>52</v>
      </c>
      <c r="C52" s="25"/>
      <c r="D52" s="25"/>
      <c r="E52" s="25"/>
    </row>
    <row r="53" customFormat="false" ht="15" hidden="false" customHeight="false" outlineLevel="0" collapsed="false">
      <c r="B53" s="25"/>
      <c r="C53" s="25"/>
      <c r="D53" s="25"/>
      <c r="E53" s="25"/>
    </row>
  </sheetData>
  <sheetProtection sheet="true" formatCells="false" formatColumns="false" formatRows="false" sort="false" autoFilter="false" algorithmName="SHA-512" hashValue="q6Q84RXNw5lmayNhh91v1ZxNG2IBMIJnd2dRrcWWSN6fJyaBvg+UX+bqcixPlBaT8/nl6/rm6FgVc789f5OZIQ==" saltValue="xjYa6bambT+N9Q2/QwlckQ==" spinCount="100000"/>
  <mergeCells count="16">
    <mergeCell ref="B5:E5"/>
    <mergeCell ref="B6:E6"/>
    <mergeCell ref="C8:E8"/>
    <mergeCell ref="C9:E9"/>
    <mergeCell ref="C10:E10"/>
    <mergeCell ref="C11:E11"/>
    <mergeCell ref="C12:E12"/>
    <mergeCell ref="C14:E14"/>
    <mergeCell ref="C15:E15"/>
    <mergeCell ref="C16:E16"/>
    <mergeCell ref="C17:E17"/>
    <mergeCell ref="C18:E18"/>
    <mergeCell ref="C19:E19"/>
    <mergeCell ref="C20:E20"/>
    <mergeCell ref="B48:E50"/>
    <mergeCell ref="B52:E53"/>
  </mergeCells>
  <dataValidations count="2">
    <dataValidation allowBlank="true" errorStyle="stop" operator="between" showDropDown="false" showErrorMessage="false" showInputMessage="false" sqref="C23:C30" type="list">
      <formula1>Lists!$B$1:$B$2</formula1>
      <formula2>0</formula2>
    </dataValidation>
    <dataValidation allowBlank="true" errorStyle="stop" operator="between" showDropDown="false" showErrorMessage="false" showInputMessage="false" sqref="C45" type="list">
      <formula1>Lists!$A$1:$A$5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B2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2"/>
    <col collapsed="false" customWidth="true" hidden="true" outlineLevel="0" max="11" min="11" style="0" width="13"/>
  </cols>
  <sheetData>
    <row r="2" customFormat="false" ht="24" hidden="false" customHeight="true" outlineLevel="0" collapsed="false">
      <c r="B2" s="26" t="str">
        <f aca="false">'Enter Details'!$C$8</f>
        <v>Shanti Kunj Co-operative Housing Society Ltd.</v>
      </c>
      <c r="C2" s="26"/>
      <c r="D2" s="26"/>
      <c r="E2" s="26"/>
      <c r="F2" s="26"/>
    </row>
    <row r="3" customFormat="false" ht="15" hidden="false" customHeight="false" outlineLevel="0" collapsed="false">
      <c r="B3" s="27" t="str">
        <f aca="false">"Regd. No. "&amp;'Enter Details'!$C$9&amp;"  •  "&amp;'Enter Details'!$C$10</f>
        <v>Regd. No. HSG/2012/0456  •  Plot 14, Sector 5, Kharghar, Navi Mumbai 410210</v>
      </c>
      <c r="C3" s="27"/>
      <c r="D3" s="27"/>
      <c r="E3" s="27"/>
      <c r="F3" s="27"/>
    </row>
    <row r="4" customFormat="false" ht="24" hidden="false" customHeight="true" outlineLevel="0" collapsed="false">
      <c r="B4" s="28" t="str">
        <f aca="false">"MAINTENANCE BILL – "&amp;UPPER('Enter Details'!$C$16)</f>
        <v>MAINTENANCE BILL – OCTOBER 2026</v>
      </c>
      <c r="C4" s="28"/>
      <c r="D4" s="28"/>
      <c r="E4" s="28"/>
      <c r="F4" s="28"/>
    </row>
    <row r="6" customFormat="false" ht="15" hidden="false" customHeight="false" outlineLevel="0" collapsed="false">
      <c r="B6" s="29" t="s">
        <v>12</v>
      </c>
      <c r="C6" s="30" t="str">
        <f aca="false">'Enter Details'!$C$14</f>
        <v>SK/1026/B-204</v>
      </c>
      <c r="E6" s="29" t="s">
        <v>14</v>
      </c>
      <c r="F6" s="31" t="n">
        <f aca="false">'Enter Details'!$C$15</f>
        <v>46296</v>
      </c>
    </row>
    <row r="7" customFormat="false" ht="15" hidden="false" customHeight="false" outlineLevel="0" collapsed="false">
      <c r="B7" s="29" t="s">
        <v>53</v>
      </c>
      <c r="C7" s="30" t="str">
        <f aca="false">'Enter Details'!$C$19</f>
        <v>Mr. Suresh Patil</v>
      </c>
      <c r="E7" s="29" t="s">
        <v>18</v>
      </c>
      <c r="F7" s="30" t="str">
        <f aca="false">'Enter Details'!$C$18</f>
        <v>B-204</v>
      </c>
    </row>
    <row r="8" customFormat="false" ht="15" hidden="false" customHeight="false" outlineLevel="0" collapsed="false">
      <c r="B8" s="29" t="s">
        <v>54</v>
      </c>
      <c r="C8" s="30" t="str">
        <f aca="false">'Enter Details'!$C$20&amp;" sq ft"</f>
        <v>1050 sq ft</v>
      </c>
      <c r="E8" s="29" t="s">
        <v>17</v>
      </c>
      <c r="F8" s="31" t="n">
        <f aca="false">'Enter Details'!$C$17</f>
        <v>46310</v>
      </c>
    </row>
    <row r="10" customFormat="false" ht="15" hidden="false" customHeight="true" outlineLevel="0" collapsed="false">
      <c r="B10" s="32" t="s">
        <v>55</v>
      </c>
      <c r="C10" s="32"/>
      <c r="D10" s="32"/>
      <c r="E10" s="32"/>
      <c r="F10" s="33" t="s">
        <v>26</v>
      </c>
      <c r="K10" s="34" t="n">
        <f aca="false">INT(N(F23))</f>
        <v>9344</v>
      </c>
    </row>
    <row r="11" customFormat="false" ht="15" hidden="false" customHeight="false" outlineLevel="0" collapsed="false">
      <c r="B11" s="35" t="str">
        <f aca="false">IF(OR('Enter Details'!$B$23="",N('Enter Details'!$E$23)=0),"",'Enter Details'!$B$23&amp;IF('Enter Details'!$C$23="Per sq ft","  (@ ₹"&amp;'Enter Details'!$D$23&amp;" × "&amp;'Enter Details'!$C$20&amp;" sq ft)",""))</f>
        <v>Maintenance charges  (@ ₹3 × 1050 sq ft)</v>
      </c>
      <c r="C11" s="35"/>
      <c r="D11" s="35"/>
      <c r="E11" s="35"/>
      <c r="F11" s="36" t="n">
        <f aca="false">'Enter Details'!$E$23</f>
        <v>3150</v>
      </c>
      <c r="K11" s="34" t="n">
        <f aca="false">INT(K10/10000000)</f>
        <v>0</v>
      </c>
    </row>
    <row r="12" customFormat="false" ht="15" hidden="false" customHeight="false" outlineLevel="0" collapsed="false">
      <c r="B12" s="35" t="str">
        <f aca="false">IF(OR('Enter Details'!$B$24="",N('Enter Details'!$E$24)=0),"",'Enter Details'!$B$24&amp;IF('Enter Details'!$C$24="Per sq ft","  (@ ₹"&amp;'Enter Details'!$D$24&amp;" × "&amp;'Enter Details'!$C$20&amp;" sq ft)",""))</f>
        <v>Sinking fund  (@ ₹0.25 × 1050 sq ft)</v>
      </c>
      <c r="C12" s="35"/>
      <c r="D12" s="35"/>
      <c r="E12" s="35"/>
      <c r="F12" s="36" t="n">
        <f aca="false">'Enter Details'!$E$24</f>
        <v>263</v>
      </c>
      <c r="K12" s="34" t="n">
        <f aca="false">INT(MOD(K10,10000000)/100000)</f>
        <v>0</v>
      </c>
    </row>
    <row r="13" customFormat="false" ht="15" hidden="false" customHeight="false" outlineLevel="0" collapsed="false">
      <c r="B13" s="35" t="str">
        <f aca="false">IF(OR('Enter Details'!$B$25="",N('Enter Details'!$E$25)=0),"",'Enter Details'!$B$25&amp;IF('Enter Details'!$C$25="Per sq ft","  (@ ₹"&amp;'Enter Details'!$D$25&amp;" × "&amp;'Enter Details'!$C$20&amp;" sq ft)",""))</f>
        <v>Repair &amp; maintenance fund</v>
      </c>
      <c r="C13" s="35"/>
      <c r="D13" s="35"/>
      <c r="E13" s="35"/>
      <c r="F13" s="36" t="n">
        <f aca="false">'Enter Details'!$E$25</f>
        <v>300</v>
      </c>
      <c r="K13" s="34" t="n">
        <f aca="false">INT(MOD(K10,100000)/1000)</f>
        <v>9</v>
      </c>
    </row>
    <row r="14" customFormat="false" ht="15" hidden="false" customHeight="false" outlineLevel="0" collapsed="false">
      <c r="B14" s="35" t="str">
        <f aca="false">IF(OR('Enter Details'!$B$26="",N('Enter Details'!$E$26)=0),"",'Enter Details'!$B$26&amp;IF('Enter Details'!$C$26="Per sq ft","  (@ ₹"&amp;'Enter Details'!$D$26&amp;" × "&amp;'Enter Details'!$C$20&amp;" sq ft)",""))</f>
        <v>Water charges</v>
      </c>
      <c r="C14" s="35"/>
      <c r="D14" s="35"/>
      <c r="E14" s="35"/>
      <c r="F14" s="36" t="n">
        <f aca="false">'Enter Details'!$E$26</f>
        <v>450</v>
      </c>
      <c r="K14" s="34" t="n">
        <f aca="false">INT(MOD(K10,1000)/100)</f>
        <v>3</v>
      </c>
    </row>
    <row r="15" customFormat="false" ht="15" hidden="false" customHeight="false" outlineLevel="0" collapsed="false">
      <c r="B15" s="35" t="str">
        <f aca="false">IF(OR('Enter Details'!$B$27="",N('Enter Details'!$E$27)=0),"",'Enter Details'!$B$27&amp;IF('Enter Details'!$C$27="Per sq ft","  (@ ₹"&amp;'Enter Details'!$D$27&amp;" × "&amp;'Enter Details'!$C$20&amp;" sq ft)",""))</f>
        <v>Parking charges (1 car)</v>
      </c>
      <c r="C15" s="35"/>
      <c r="D15" s="35"/>
      <c r="E15" s="35"/>
      <c r="F15" s="36" t="n">
        <f aca="false">'Enter Details'!$E$27</f>
        <v>500</v>
      </c>
      <c r="K15" s="34" t="n">
        <f aca="false">MOD(K10,100)</f>
        <v>44</v>
      </c>
    </row>
    <row r="16" customFormat="false" ht="15" hidden="false" customHeight="false" outlineLevel="0" collapsed="false">
      <c r="B16" s="35" t="str">
        <f aca="false">IF(OR('Enter Details'!$B$28="",N('Enter Details'!$E$28)=0),"",'Enter Details'!$B$28&amp;IF('Enter Details'!$C$28="Per sq ft","  (@ ₹"&amp;'Enter Details'!$D$28&amp;" × "&amp;'Enter Details'!$C$20&amp;" sq ft)",""))</f>
        <v/>
      </c>
      <c r="C16" s="35"/>
      <c r="D16" s="35"/>
      <c r="E16" s="35"/>
      <c r="F16" s="36" t="n">
        <f aca="false">'Enter Details'!$E$28</f>
        <v>0</v>
      </c>
    </row>
    <row r="17" customFormat="false" ht="15" hidden="false" customHeight="false" outlineLevel="0" collapsed="false">
      <c r="B17" s="35" t="str">
        <f aca="false">IF(OR('Enter Details'!$B$29="",N('Enter Details'!$E$29)=0),"",'Enter Details'!$B$29&amp;IF('Enter Details'!$C$29="Per sq ft","  (@ ₹"&amp;'Enter Details'!$D$29&amp;" × "&amp;'Enter Details'!$C$20&amp;" sq ft)",""))</f>
        <v/>
      </c>
      <c r="C17" s="35"/>
      <c r="D17" s="35"/>
      <c r="E17" s="35"/>
      <c r="F17" s="36" t="str">
        <f aca="false">'Enter Details'!$E$29</f>
        <v/>
      </c>
    </row>
    <row r="18" customFormat="false" ht="15" hidden="false" customHeight="false" outlineLevel="0" collapsed="false">
      <c r="B18" s="35" t="str">
        <f aca="false">IF(OR('Enter Details'!$B$30="",N('Enter Details'!$E$30)=0),"",'Enter Details'!$B$30&amp;IF('Enter Details'!$C$30="Per sq ft","  (@ ₹"&amp;'Enter Details'!$D$30&amp;" × "&amp;'Enter Details'!$C$20&amp;" sq ft)",""))</f>
        <v/>
      </c>
      <c r="C18" s="35"/>
      <c r="D18" s="35"/>
      <c r="E18" s="35"/>
      <c r="F18" s="36" t="str">
        <f aca="false">'Enter Details'!$E$30</f>
        <v/>
      </c>
    </row>
    <row r="19" customFormat="false" ht="15" hidden="false" customHeight="true" outlineLevel="0" collapsed="false">
      <c r="B19" s="37" t="s">
        <v>39</v>
      </c>
      <c r="C19" s="37"/>
      <c r="D19" s="37"/>
      <c r="E19" s="37"/>
      <c r="F19" s="38" t="n">
        <f aca="false">'Enter Details'!$C$37</f>
        <v>4663</v>
      </c>
    </row>
    <row r="20" customFormat="false" ht="15" hidden="false" customHeight="true" outlineLevel="0" collapsed="false">
      <c r="B20" s="39" t="s">
        <v>56</v>
      </c>
      <c r="C20" s="39"/>
      <c r="D20" s="39"/>
      <c r="E20" s="39"/>
      <c r="F20" s="40" t="n">
        <f aca="false">'Enter Details'!$C$32</f>
        <v>4600</v>
      </c>
    </row>
    <row r="21" customFormat="false" ht="15" hidden="false" customHeight="false" outlineLevel="0" collapsed="false">
      <c r="B21" s="39" t="str">
        <f aca="false">"Interest on arrears @ "&amp;TEXT('Enter Details'!$C$33,"0.0%")&amp;" p.a. for "&amp;'Enter Details'!$C$34&amp;" month(s)"</f>
        <v>Interest on arrears @ 21.0% p.a. for 1 month(s)</v>
      </c>
      <c r="C21" s="39"/>
      <c r="D21" s="39"/>
      <c r="E21" s="39"/>
      <c r="F21" s="40" t="n">
        <f aca="false">'Enter Details'!$C$38</f>
        <v>81</v>
      </c>
    </row>
    <row r="22" customFormat="false" ht="15" hidden="false" customHeight="true" outlineLevel="0" collapsed="false">
      <c r="B22" s="39" t="s">
        <v>57</v>
      </c>
      <c r="C22" s="39"/>
      <c r="D22" s="39"/>
      <c r="E22" s="39"/>
      <c r="F22" s="40" t="n">
        <f aca="false">-N('Enter Details'!$C$35)</f>
        <v>-0</v>
      </c>
    </row>
    <row r="23" customFormat="false" ht="24" hidden="false" customHeight="true" outlineLevel="0" collapsed="false">
      <c r="B23" s="18" t="s">
        <v>41</v>
      </c>
      <c r="C23" s="18"/>
      <c r="D23" s="18"/>
      <c r="E23" s="18"/>
      <c r="F23" s="41" t="n">
        <f aca="false">'Enter Details'!$C$39</f>
        <v>9344</v>
      </c>
    </row>
    <row r="24" customFormat="false" ht="15" hidden="false" customHeight="false" outlineLevel="0" collapsed="false">
      <c r="B24" s="42" t="str">
        <f aca="false">IF(K10&lt;=0,"","Rupees "&amp;TRIM(IF(K11&gt;0,INDEX(Lists!$W$1:$W$99,K11)&amp;" Crore ","")&amp;IF(K12&gt;0,INDEX(Lists!$W$1:$W$99,K12)&amp;" Lakh ","")&amp;IF(K13&gt;0,INDEX(Lists!$W$1:$W$99,K13)&amp;" Thousand ","")&amp;IF(K14&gt;0,INDEX(Lists!$W$1:$W$99,K14)&amp;" Hundred ","")&amp;IF(K15&gt;0,INDEX(Lists!$W$1:$W$99,K15),""))&amp;" Only")</f>
        <v>Rupees Nine Thousand Three Hundred Forty-Four Only</v>
      </c>
      <c r="C24" s="42"/>
      <c r="D24" s="42"/>
      <c r="E24" s="42"/>
      <c r="F24" s="42"/>
    </row>
    <row r="26" customFormat="false" ht="15" hidden="false" customHeight="false" outlineLevel="0" collapsed="false">
      <c r="B26" s="43" t="str">
        <f aca="false">"Please pay by "&amp;TEXT('Enter Details'!$C$17,"dd-mmm-yyyy")&amp;" to avoid interest."</f>
        <v>Please pay by 15-Oct-2026 to avoid interest.</v>
      </c>
      <c r="C26" s="43"/>
      <c r="D26" s="43"/>
      <c r="E26" s="43"/>
      <c r="F26" s="43"/>
    </row>
    <row r="27" customFormat="false" ht="15" hidden="false" customHeight="false" outlineLevel="0" collapsed="false">
      <c r="B27" s="44" t="str">
        <f aca="false">'Enter Details'!$C$11</f>
        <v>UPI: shantikunj@hdfc • HDFC A/c XXXXXX7788 • IFSC HDFC0001234</v>
      </c>
      <c r="C27" s="44"/>
      <c r="D27" s="44"/>
      <c r="E27" s="44"/>
      <c r="F27" s="44"/>
    </row>
    <row r="28" customFormat="false" ht="15" hidden="false" customHeight="true" outlineLevel="0" collapsed="false">
      <c r="B28" s="45" t="s">
        <v>58</v>
      </c>
      <c r="C28" s="45"/>
      <c r="D28" s="45"/>
      <c r="E28" s="45"/>
      <c r="F28" s="45"/>
    </row>
    <row r="29" customFormat="false" ht="15" hidden="false" customHeight="false" outlineLevel="0" collapsed="false">
      <c r="B29" s="45"/>
      <c r="C29" s="45"/>
      <c r="D29" s="45"/>
      <c r="E29" s="45"/>
      <c r="F29" s="45"/>
    </row>
    <row r="32" customFormat="false" ht="15" hidden="false" customHeight="false" outlineLevel="0" collapsed="false">
      <c r="E32" s="46" t="str">
        <f aca="false">'Enter Details'!$C$12</f>
        <v>Hon. Secretary</v>
      </c>
      <c r="F32" s="46"/>
    </row>
    <row r="34" customFormat="false" ht="15" hidden="false" customHeight="true" outlineLevel="0" collapsed="false">
      <c r="B34" s="47" t="s">
        <v>59</v>
      </c>
      <c r="C34" s="47"/>
      <c r="D34" s="47"/>
      <c r="E34" s="47"/>
      <c r="F34" s="47"/>
    </row>
  </sheetData>
  <sheetProtection sheet="true" formatCells="false" formatColumns="false" formatRows="false" sort="false" autoFilter="false" algorithmName="SHA-512" hashValue="Hw9oaQTz6mGm6hgt7TjI/5mJ1TZOXVEXFJZq8L/mIMD4KUj0ezxBZceaTyuHDzILTbmNcsXE/KwfC5Wo0rQoTw==" saltValue="tLU1zHns7UXP8kDs1movaA==" spinCount="100000"/>
  <mergeCells count="23">
    <mergeCell ref="B2:F2"/>
    <mergeCell ref="B3:F3"/>
    <mergeCell ref="B4:F4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F24"/>
    <mergeCell ref="B26:F26"/>
    <mergeCell ref="B27:F27"/>
    <mergeCell ref="B28:F29"/>
    <mergeCell ref="E32:F32"/>
    <mergeCell ref="B34:F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C00000"/>
    <pageSetUpPr fitToPage="true"/>
  </sheetPr>
  <dimension ref="B2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2"/>
    <col collapsed="false" customWidth="true" hidden="true" outlineLevel="0" max="11" min="11" style="0" width="13"/>
  </cols>
  <sheetData>
    <row r="2" customFormat="false" ht="21.75" hidden="false" customHeight="true" outlineLevel="0" collapsed="false">
      <c r="B2" s="48" t="str">
        <f aca="false">'Enter Details'!$C$8</f>
        <v>Shanti Kunj Co-operative Housing Society Ltd.</v>
      </c>
      <c r="C2" s="48"/>
      <c r="D2" s="48"/>
      <c r="E2" s="48"/>
      <c r="F2" s="48"/>
    </row>
    <row r="3" customFormat="false" ht="15" hidden="false" customHeight="false" outlineLevel="0" collapsed="false">
      <c r="B3" s="27" t="str">
        <f aca="false">"Regd. No. "&amp;'Enter Details'!$C$9&amp;"  •  "&amp;'Enter Details'!$C$10</f>
        <v>Regd. No. HSG/2012/0456  •  Plot 14, Sector 5, Kharghar, Navi Mumbai 410210</v>
      </c>
      <c r="C3" s="27"/>
      <c r="D3" s="27"/>
      <c r="E3" s="27"/>
      <c r="F3" s="27"/>
    </row>
    <row r="4" customFormat="false" ht="15" hidden="false" customHeight="true" outlineLevel="0" collapsed="false">
      <c r="B4" s="49" t="s">
        <v>60</v>
      </c>
      <c r="C4" s="49"/>
      <c r="D4" s="49"/>
      <c r="E4" s="49"/>
      <c r="F4" s="49"/>
    </row>
    <row r="6" customFormat="false" ht="15" hidden="false" customHeight="false" outlineLevel="0" collapsed="false">
      <c r="B6" s="29" t="s">
        <v>43</v>
      </c>
      <c r="C6" s="30" t="str">
        <f aca="false">'Enter Details'!$C$42</f>
        <v>SK/R/26-27/318</v>
      </c>
      <c r="E6" s="29" t="s">
        <v>61</v>
      </c>
      <c r="F6" s="31" t="n">
        <f aca="false">'Enter Details'!$C$43</f>
        <v>46304</v>
      </c>
    </row>
    <row r="7" customFormat="false" ht="15" hidden="false" customHeight="false" outlineLevel="0" collapsed="false">
      <c r="B7" s="29" t="s">
        <v>62</v>
      </c>
      <c r="C7" s="30" t="str">
        <f aca="false">'Enter Details'!$C$19</f>
        <v>Mr. Suresh Patil</v>
      </c>
      <c r="E7" s="29" t="s">
        <v>18</v>
      </c>
      <c r="F7" s="30" t="str">
        <f aca="false">'Enter Details'!$C$18</f>
        <v>B-204</v>
      </c>
    </row>
    <row r="9" customFormat="false" ht="21.75" hidden="false" customHeight="true" outlineLevel="0" collapsed="false">
      <c r="B9" s="37" t="str">
        <f aca="false">"Received towards maintenance bill "&amp;'Enter Details'!$C$14&amp;" ("&amp;'Enter Details'!$C$16&amp;")"</f>
        <v>Received towards maintenance bill SK/1026/B-204 (October 2026)</v>
      </c>
      <c r="C9" s="37"/>
      <c r="D9" s="37"/>
      <c r="E9" s="37"/>
      <c r="F9" s="50" t="n">
        <f aca="false">'Enter Details'!$C$44</f>
        <v>9344</v>
      </c>
    </row>
    <row r="10" customFormat="false" ht="15" hidden="false" customHeight="false" outlineLevel="0" collapsed="false">
      <c r="B10" s="42" t="str">
        <f aca="false">IF(K10&lt;=0,"","Rupees "&amp;TRIM(IF(K11&gt;0,INDEX(Lists!$W$1:$W$99,K11)&amp;" Crore ","")&amp;IF(K12&gt;0,INDEX(Lists!$W$1:$W$99,K12)&amp;" Lakh ","")&amp;IF(K13&gt;0,INDEX(Lists!$W$1:$W$99,K13)&amp;" Thousand ","")&amp;IF(K14&gt;0,INDEX(Lists!$W$1:$W$99,K14)&amp;" Hundred ","")&amp;IF(K15&gt;0,INDEX(Lists!$W$1:$W$99,K15),""))&amp;" Only")</f>
        <v>Rupees Nine Thousand Three Hundred Forty-Four Only</v>
      </c>
      <c r="C10" s="42"/>
      <c r="D10" s="42"/>
      <c r="E10" s="42"/>
      <c r="F10" s="42"/>
      <c r="K10" s="34" t="n">
        <f aca="false">INT(N('Enter Details'!$C$44))</f>
        <v>9344</v>
      </c>
    </row>
    <row r="11" customFormat="false" ht="15" hidden="false" customHeight="false" outlineLevel="0" collapsed="false">
      <c r="B11" s="44" t="str">
        <f aca="false">"By "&amp;'Enter Details'!$C$45&amp;IF('Enter Details'!$C$46&lt;&gt;"","  •  Ref "&amp;'Enter Details'!$C$46,"")&amp;"     •     Balance after this payment: ₹ "&amp;TEXT(MAX(0,'Enter Details'!$C$39-N('Enter Details'!$C$44)),"#,##,##0")</f>
        <v>By UPI  •  Ref 628112345678     •     Balance after this payment: ₹ 0</v>
      </c>
      <c r="C11" s="44"/>
      <c r="D11" s="44"/>
      <c r="E11" s="44"/>
      <c r="F11" s="44"/>
      <c r="K11" s="34" t="n">
        <f aca="false">INT(K10/10000000)</f>
        <v>0</v>
      </c>
    </row>
    <row r="12" customFormat="false" ht="15" hidden="false" customHeight="false" outlineLevel="0" collapsed="false">
      <c r="K12" s="34" t="n">
        <f aca="false">INT(MOD(K10,10000000)/100000)</f>
        <v>0</v>
      </c>
    </row>
    <row r="13" customFormat="false" ht="15" hidden="false" customHeight="false" outlineLevel="0" collapsed="false">
      <c r="E13" s="51" t="str">
        <f aca="false">'Enter Details'!$C$12</f>
        <v>Hon. Secretary</v>
      </c>
      <c r="F13" s="51"/>
      <c r="K13" s="34" t="n">
        <f aca="false">INT(MOD(K10,100000)/1000)</f>
        <v>9</v>
      </c>
    </row>
    <row r="14" customFormat="false" ht="15" hidden="false" customHeight="true" outlineLevel="0" collapsed="false">
      <c r="B14" s="52" t="s">
        <v>63</v>
      </c>
      <c r="C14" s="52"/>
      <c r="D14" s="52"/>
      <c r="E14" s="52"/>
      <c r="F14" s="52"/>
      <c r="K14" s="34" t="n">
        <f aca="false">INT(MOD(K10,1000)/100)</f>
        <v>3</v>
      </c>
    </row>
    <row r="15" customFormat="false" ht="15" hidden="false" customHeight="false" outlineLevel="0" collapsed="false">
      <c r="K15" s="34" t="n">
        <f aca="false">MOD(K10,100)</f>
        <v>44</v>
      </c>
    </row>
    <row r="16" customFormat="false" ht="21.75" hidden="false" customHeight="true" outlineLevel="0" collapsed="false">
      <c r="B16" s="48" t="str">
        <f aca="false">'Enter Details'!$C$8</f>
        <v>Shanti Kunj Co-operative Housing Society Ltd.</v>
      </c>
      <c r="C16" s="48"/>
      <c r="D16" s="48"/>
      <c r="E16" s="48"/>
      <c r="F16" s="48"/>
    </row>
    <row r="17" customFormat="false" ht="15" hidden="false" customHeight="false" outlineLevel="0" collapsed="false">
      <c r="B17" s="27" t="str">
        <f aca="false">"Regd. No. "&amp;'Enter Details'!$C$9&amp;"  •  "&amp;'Enter Details'!$C$10</f>
        <v>Regd. No. HSG/2012/0456  •  Plot 14, Sector 5, Kharghar, Navi Mumbai 410210</v>
      </c>
      <c r="C17" s="27"/>
      <c r="D17" s="27"/>
      <c r="E17" s="27"/>
      <c r="F17" s="27"/>
    </row>
    <row r="18" customFormat="false" ht="15" hidden="false" customHeight="true" outlineLevel="0" collapsed="false">
      <c r="B18" s="49" t="s">
        <v>64</v>
      </c>
      <c r="C18" s="49"/>
      <c r="D18" s="49"/>
      <c r="E18" s="49"/>
      <c r="F18" s="49"/>
    </row>
    <row r="20" customFormat="false" ht="15" hidden="false" customHeight="false" outlineLevel="0" collapsed="false">
      <c r="B20" s="29" t="s">
        <v>43</v>
      </c>
      <c r="C20" s="30" t="str">
        <f aca="false">'Enter Details'!$C$42</f>
        <v>SK/R/26-27/318</v>
      </c>
      <c r="E20" s="29" t="s">
        <v>61</v>
      </c>
      <c r="F20" s="31" t="n">
        <f aca="false">'Enter Details'!$C$43</f>
        <v>46304</v>
      </c>
    </row>
    <row r="21" customFormat="false" ht="15" hidden="false" customHeight="false" outlineLevel="0" collapsed="false">
      <c r="B21" s="29" t="s">
        <v>62</v>
      </c>
      <c r="C21" s="30" t="str">
        <f aca="false">'Enter Details'!$C$19</f>
        <v>Mr. Suresh Patil</v>
      </c>
      <c r="E21" s="29" t="s">
        <v>18</v>
      </c>
      <c r="F21" s="30" t="str">
        <f aca="false">'Enter Details'!$C$18</f>
        <v>B-204</v>
      </c>
    </row>
    <row r="23" customFormat="false" ht="21.75" hidden="false" customHeight="true" outlineLevel="0" collapsed="false">
      <c r="B23" s="37" t="str">
        <f aca="false">"Received towards maintenance bill "&amp;'Enter Details'!$C$14&amp;" ("&amp;'Enter Details'!$C$16&amp;")"</f>
        <v>Received towards maintenance bill SK/1026/B-204 (October 2026)</v>
      </c>
      <c r="C23" s="37"/>
      <c r="D23" s="37"/>
      <c r="E23" s="37"/>
      <c r="F23" s="50" t="n">
        <f aca="false">'Enter Details'!$C$44</f>
        <v>9344</v>
      </c>
    </row>
    <row r="24" customFormat="false" ht="15" hidden="false" customHeight="false" outlineLevel="0" collapsed="false">
      <c r="B24" s="42" t="str">
        <f aca="false">IF(K10&lt;=0,"","Rupees "&amp;TRIM(IF(K11&gt;0,INDEX(Lists!$W$1:$W$99,K11)&amp;" Crore ","")&amp;IF(K12&gt;0,INDEX(Lists!$W$1:$W$99,K12)&amp;" Lakh ","")&amp;IF(K13&gt;0,INDEX(Lists!$W$1:$W$99,K13)&amp;" Thousand ","")&amp;IF(K14&gt;0,INDEX(Lists!$W$1:$W$99,K14)&amp;" Hundred ","")&amp;IF(K15&gt;0,INDEX(Lists!$W$1:$W$99,K15),""))&amp;" Only")</f>
        <v>Rupees Nine Thousand Three Hundred Forty-Four Only</v>
      </c>
      <c r="C24" s="42"/>
      <c r="D24" s="42"/>
      <c r="E24" s="42"/>
      <c r="F24" s="42"/>
    </row>
    <row r="25" customFormat="false" ht="15" hidden="false" customHeight="false" outlineLevel="0" collapsed="false">
      <c r="B25" s="44" t="str">
        <f aca="false">"By "&amp;'Enter Details'!$C$45&amp;IF('Enter Details'!$C$46&lt;&gt;"","  •  Ref "&amp;'Enter Details'!$C$46,"")&amp;"     •     Balance after this payment: ₹ "&amp;TEXT(MAX(0,'Enter Details'!$C$39-N('Enter Details'!$C$44)),"#,##,##0")</f>
        <v>By UPI  •  Ref 628112345678     •     Balance after this payment: ₹ 0</v>
      </c>
      <c r="C25" s="44"/>
      <c r="D25" s="44"/>
      <c r="E25" s="44"/>
      <c r="F25" s="44"/>
    </row>
    <row r="27" customFormat="false" ht="15" hidden="false" customHeight="false" outlineLevel="0" collapsed="false">
      <c r="E27" s="51" t="str">
        <f aca="false">'Enter Details'!$C$12</f>
        <v>Hon. Secretary</v>
      </c>
      <c r="F27" s="51"/>
    </row>
  </sheetData>
  <sheetProtection sheet="true" formatCells="false" formatColumns="false" formatRows="false" sort="false" autoFilter="false" algorithmName="SHA-512" hashValue="cY01Ek/FARAlQRaHB98Sb2WfXLurVB4X+UC8Gsgq5B3kTlbIuq3Wnxj0v6SW/0Rv2xOH4CaudTx2vF1PxZfJpg==" saltValue="xYAjjXmFzReusOleQVPAEw==" spinCount="100000"/>
  <mergeCells count="15">
    <mergeCell ref="B2:F2"/>
    <mergeCell ref="B3:F3"/>
    <mergeCell ref="B4:F4"/>
    <mergeCell ref="B9:E9"/>
    <mergeCell ref="B10:F10"/>
    <mergeCell ref="B11:F11"/>
    <mergeCell ref="E13:F13"/>
    <mergeCell ref="B14:F14"/>
    <mergeCell ref="B16:F16"/>
    <mergeCell ref="B17:F17"/>
    <mergeCell ref="B18:F18"/>
    <mergeCell ref="B23:E23"/>
    <mergeCell ref="B24:F24"/>
    <mergeCell ref="B25:F25"/>
    <mergeCell ref="E27:F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48</v>
      </c>
      <c r="B1" s="0" t="s">
        <v>28</v>
      </c>
      <c r="W1" s="0" t="s">
        <v>65</v>
      </c>
    </row>
    <row r="2" customFormat="false" ht="15" hidden="false" customHeight="false" outlineLevel="0" collapsed="false">
      <c r="A2" s="0" t="s">
        <v>66</v>
      </c>
      <c r="B2" s="0" t="s">
        <v>31</v>
      </c>
      <c r="W2" s="0" t="s">
        <v>67</v>
      </c>
    </row>
    <row r="3" customFormat="false" ht="15" hidden="false" customHeight="false" outlineLevel="0" collapsed="false">
      <c r="A3" s="0" t="s">
        <v>68</v>
      </c>
      <c r="W3" s="0" t="s">
        <v>69</v>
      </c>
    </row>
    <row r="4" customFormat="false" ht="15" hidden="false" customHeight="false" outlineLevel="0" collapsed="false">
      <c r="A4" s="0" t="s">
        <v>70</v>
      </c>
      <c r="W4" s="0" t="s">
        <v>71</v>
      </c>
    </row>
    <row r="5" customFormat="false" ht="15" hidden="false" customHeight="false" outlineLevel="0" collapsed="false">
      <c r="A5" s="0" t="s">
        <v>72</v>
      </c>
      <c r="W5" s="0" t="s">
        <v>73</v>
      </c>
    </row>
    <row r="6" customFormat="false" ht="15" hidden="false" customHeight="false" outlineLevel="0" collapsed="false">
      <c r="W6" s="0" t="s">
        <v>74</v>
      </c>
    </row>
    <row r="7" customFormat="false" ht="15" hidden="false" customHeight="false" outlineLevel="0" collapsed="false">
      <c r="W7" s="0" t="s">
        <v>75</v>
      </c>
    </row>
    <row r="8" customFormat="false" ht="15" hidden="false" customHeight="false" outlineLevel="0" collapsed="false">
      <c r="W8" s="0" t="s">
        <v>76</v>
      </c>
    </row>
    <row r="9" customFormat="false" ht="15" hidden="false" customHeight="false" outlineLevel="0" collapsed="false">
      <c r="W9" s="0" t="s">
        <v>77</v>
      </c>
    </row>
    <row r="10" customFormat="false" ht="15" hidden="false" customHeight="false" outlineLevel="0" collapsed="false">
      <c r="W10" s="0" t="s">
        <v>78</v>
      </c>
    </row>
    <row r="11" customFormat="false" ht="15" hidden="false" customHeight="false" outlineLevel="0" collapsed="false">
      <c r="W11" s="0" t="s">
        <v>79</v>
      </c>
    </row>
    <row r="12" customFormat="false" ht="15" hidden="false" customHeight="false" outlineLevel="0" collapsed="false">
      <c r="W12" s="0" t="s">
        <v>80</v>
      </c>
    </row>
    <row r="13" customFormat="false" ht="15" hidden="false" customHeight="false" outlineLevel="0" collapsed="false">
      <c r="W13" s="0" t="s">
        <v>81</v>
      </c>
    </row>
    <row r="14" customFormat="false" ht="15" hidden="false" customHeight="false" outlineLevel="0" collapsed="false">
      <c r="W14" s="0" t="s">
        <v>82</v>
      </c>
    </row>
    <row r="15" customFormat="false" ht="15" hidden="false" customHeight="false" outlineLevel="0" collapsed="false">
      <c r="W15" s="0" t="s">
        <v>83</v>
      </c>
    </row>
    <row r="16" customFormat="false" ht="15" hidden="false" customHeight="false" outlineLevel="0" collapsed="false">
      <c r="W16" s="0" t="s">
        <v>84</v>
      </c>
    </row>
    <row r="17" customFormat="false" ht="15" hidden="false" customHeight="false" outlineLevel="0" collapsed="false">
      <c r="W17" s="0" t="s">
        <v>85</v>
      </c>
    </row>
    <row r="18" customFormat="false" ht="15" hidden="false" customHeight="false" outlineLevel="0" collapsed="false">
      <c r="W18" s="0" t="s">
        <v>86</v>
      </c>
    </row>
    <row r="19" customFormat="false" ht="15" hidden="false" customHeight="false" outlineLevel="0" collapsed="false">
      <c r="W19" s="0" t="s">
        <v>87</v>
      </c>
    </row>
    <row r="20" customFormat="false" ht="15" hidden="false" customHeight="false" outlineLevel="0" collapsed="false">
      <c r="W20" s="0" t="s">
        <v>88</v>
      </c>
    </row>
    <row r="21" customFormat="false" ht="15" hidden="false" customHeight="false" outlineLevel="0" collapsed="false">
      <c r="W21" s="0" t="s">
        <v>89</v>
      </c>
    </row>
    <row r="22" customFormat="false" ht="15" hidden="false" customHeight="false" outlineLevel="0" collapsed="false">
      <c r="W22" s="0" t="s">
        <v>90</v>
      </c>
    </row>
    <row r="23" customFormat="false" ht="15" hidden="false" customHeight="false" outlineLevel="0" collapsed="false">
      <c r="W23" s="0" t="s">
        <v>91</v>
      </c>
    </row>
    <row r="24" customFormat="false" ht="15" hidden="false" customHeight="false" outlineLevel="0" collapsed="false">
      <c r="W24" s="0" t="s">
        <v>92</v>
      </c>
    </row>
    <row r="25" customFormat="false" ht="15" hidden="false" customHeight="false" outlineLevel="0" collapsed="false">
      <c r="W25" s="0" t="s">
        <v>93</v>
      </c>
    </row>
    <row r="26" customFormat="false" ht="15" hidden="false" customHeight="false" outlineLevel="0" collapsed="false">
      <c r="W26" s="0" t="s">
        <v>94</v>
      </c>
    </row>
    <row r="27" customFormat="false" ht="15" hidden="false" customHeight="false" outlineLevel="0" collapsed="false">
      <c r="W27" s="0" t="s">
        <v>95</v>
      </c>
    </row>
    <row r="28" customFormat="false" ht="15" hidden="false" customHeight="false" outlineLevel="0" collapsed="false">
      <c r="W28" s="0" t="s">
        <v>96</v>
      </c>
    </row>
    <row r="29" customFormat="false" ht="15" hidden="false" customHeight="false" outlineLevel="0" collapsed="false">
      <c r="W29" s="0" t="s">
        <v>97</v>
      </c>
    </row>
    <row r="30" customFormat="false" ht="15" hidden="false" customHeight="false" outlineLevel="0" collapsed="false">
      <c r="W30" s="0" t="s">
        <v>98</v>
      </c>
    </row>
    <row r="31" customFormat="false" ht="15" hidden="false" customHeight="false" outlineLevel="0" collapsed="false">
      <c r="W31" s="0" t="s">
        <v>99</v>
      </c>
    </row>
    <row r="32" customFormat="false" ht="15" hidden="false" customHeight="false" outlineLevel="0" collapsed="false">
      <c r="W32" s="0" t="s">
        <v>100</v>
      </c>
    </row>
    <row r="33" customFormat="false" ht="15" hidden="false" customHeight="false" outlineLevel="0" collapsed="false">
      <c r="W33" s="0" t="s">
        <v>101</v>
      </c>
    </row>
    <row r="34" customFormat="false" ht="15" hidden="false" customHeight="false" outlineLevel="0" collapsed="false">
      <c r="W34" s="0" t="s">
        <v>102</v>
      </c>
    </row>
    <row r="35" customFormat="false" ht="15" hidden="false" customHeight="false" outlineLevel="0" collapsed="false">
      <c r="W35" s="0" t="s">
        <v>103</v>
      </c>
    </row>
    <row r="36" customFormat="false" ht="15" hidden="false" customHeight="false" outlineLevel="0" collapsed="false">
      <c r="W36" s="0" t="s">
        <v>104</v>
      </c>
    </row>
    <row r="37" customFormat="false" ht="15" hidden="false" customHeight="false" outlineLevel="0" collapsed="false">
      <c r="W37" s="0" t="s">
        <v>105</v>
      </c>
    </row>
    <row r="38" customFormat="false" ht="15" hidden="false" customHeight="false" outlineLevel="0" collapsed="false">
      <c r="W38" s="0" t="s">
        <v>106</v>
      </c>
    </row>
    <row r="39" customFormat="false" ht="15" hidden="false" customHeight="false" outlineLevel="0" collapsed="false">
      <c r="W39" s="0" t="s">
        <v>107</v>
      </c>
    </row>
    <row r="40" customFormat="false" ht="15" hidden="false" customHeight="false" outlineLevel="0" collapsed="false">
      <c r="W40" s="0" t="s">
        <v>108</v>
      </c>
    </row>
    <row r="41" customFormat="false" ht="15" hidden="false" customHeight="false" outlineLevel="0" collapsed="false">
      <c r="W41" s="0" t="s">
        <v>109</v>
      </c>
    </row>
    <row r="42" customFormat="false" ht="15" hidden="false" customHeight="false" outlineLevel="0" collapsed="false">
      <c r="W42" s="0" t="s">
        <v>110</v>
      </c>
    </row>
    <row r="43" customFormat="false" ht="15" hidden="false" customHeight="false" outlineLevel="0" collapsed="false">
      <c r="W43" s="0" t="s">
        <v>111</v>
      </c>
    </row>
    <row r="44" customFormat="false" ht="15" hidden="false" customHeight="false" outlineLevel="0" collapsed="false">
      <c r="W44" s="0" t="s">
        <v>112</v>
      </c>
    </row>
    <row r="45" customFormat="false" ht="15" hidden="false" customHeight="false" outlineLevel="0" collapsed="false">
      <c r="W45" s="0" t="s">
        <v>113</v>
      </c>
    </row>
    <row r="46" customFormat="false" ht="15" hidden="false" customHeight="false" outlineLevel="0" collapsed="false">
      <c r="W46" s="0" t="s">
        <v>114</v>
      </c>
    </row>
    <row r="47" customFormat="false" ht="15" hidden="false" customHeight="false" outlineLevel="0" collapsed="false">
      <c r="W47" s="0" t="s">
        <v>115</v>
      </c>
    </row>
    <row r="48" customFormat="false" ht="15" hidden="false" customHeight="false" outlineLevel="0" collapsed="false">
      <c r="W48" s="0" t="s">
        <v>116</v>
      </c>
    </row>
    <row r="49" customFormat="false" ht="15" hidden="false" customHeight="false" outlineLevel="0" collapsed="false">
      <c r="W49" s="0" t="s">
        <v>117</v>
      </c>
    </row>
    <row r="50" customFormat="false" ht="15" hidden="false" customHeight="false" outlineLevel="0" collapsed="false">
      <c r="W50" s="0" t="s">
        <v>118</v>
      </c>
    </row>
    <row r="51" customFormat="false" ht="15" hidden="false" customHeight="false" outlineLevel="0" collapsed="false">
      <c r="W51" s="0" t="s">
        <v>119</v>
      </c>
    </row>
    <row r="52" customFormat="false" ht="15" hidden="false" customHeight="false" outlineLevel="0" collapsed="false">
      <c r="W52" s="0" t="s">
        <v>120</v>
      </c>
    </row>
    <row r="53" customFormat="false" ht="15" hidden="false" customHeight="false" outlineLevel="0" collapsed="false">
      <c r="W53" s="0" t="s">
        <v>121</v>
      </c>
    </row>
    <row r="54" customFormat="false" ht="15" hidden="false" customHeight="false" outlineLevel="0" collapsed="false">
      <c r="W54" s="0" t="s">
        <v>122</v>
      </c>
    </row>
    <row r="55" customFormat="false" ht="15" hidden="false" customHeight="false" outlineLevel="0" collapsed="false">
      <c r="W55" s="0" t="s">
        <v>123</v>
      </c>
    </row>
    <row r="56" customFormat="false" ht="15" hidden="false" customHeight="false" outlineLevel="0" collapsed="false">
      <c r="W56" s="0" t="s">
        <v>124</v>
      </c>
    </row>
    <row r="57" customFormat="false" ht="15" hidden="false" customHeight="false" outlineLevel="0" collapsed="false">
      <c r="W57" s="0" t="s">
        <v>125</v>
      </c>
    </row>
    <row r="58" customFormat="false" ht="15" hidden="false" customHeight="false" outlineLevel="0" collapsed="false">
      <c r="W58" s="0" t="s">
        <v>126</v>
      </c>
    </row>
    <row r="59" customFormat="false" ht="15" hidden="false" customHeight="false" outlineLevel="0" collapsed="false">
      <c r="W59" s="0" t="s">
        <v>127</v>
      </c>
    </row>
    <row r="60" customFormat="false" ht="15" hidden="false" customHeight="false" outlineLevel="0" collapsed="false">
      <c r="W60" s="0" t="s">
        <v>128</v>
      </c>
    </row>
    <row r="61" customFormat="false" ht="15" hidden="false" customHeight="false" outlineLevel="0" collapsed="false">
      <c r="W61" s="0" t="s">
        <v>129</v>
      </c>
    </row>
    <row r="62" customFormat="false" ht="15" hidden="false" customHeight="false" outlineLevel="0" collapsed="false">
      <c r="W62" s="0" t="s">
        <v>130</v>
      </c>
    </row>
    <row r="63" customFormat="false" ht="15" hidden="false" customHeight="false" outlineLevel="0" collapsed="false">
      <c r="W63" s="0" t="s">
        <v>131</v>
      </c>
    </row>
    <row r="64" customFormat="false" ht="15" hidden="false" customHeight="false" outlineLevel="0" collapsed="false">
      <c r="W64" s="0" t="s">
        <v>132</v>
      </c>
    </row>
    <row r="65" customFormat="false" ht="15" hidden="false" customHeight="false" outlineLevel="0" collapsed="false">
      <c r="W65" s="0" t="s">
        <v>133</v>
      </c>
    </row>
    <row r="66" customFormat="false" ht="15" hidden="false" customHeight="false" outlineLevel="0" collapsed="false">
      <c r="W66" s="0" t="s">
        <v>134</v>
      </c>
    </row>
    <row r="67" customFormat="false" ht="15" hidden="false" customHeight="false" outlineLevel="0" collapsed="false">
      <c r="W67" s="0" t="s">
        <v>135</v>
      </c>
    </row>
    <row r="68" customFormat="false" ht="15" hidden="false" customHeight="false" outlineLevel="0" collapsed="false">
      <c r="W68" s="0" t="s">
        <v>136</v>
      </c>
    </row>
    <row r="69" customFormat="false" ht="15" hidden="false" customHeight="false" outlineLevel="0" collapsed="false">
      <c r="W69" s="0" t="s">
        <v>137</v>
      </c>
    </row>
    <row r="70" customFormat="false" ht="15" hidden="false" customHeight="false" outlineLevel="0" collapsed="false">
      <c r="W70" s="0" t="s">
        <v>138</v>
      </c>
    </row>
    <row r="71" customFormat="false" ht="15" hidden="false" customHeight="false" outlineLevel="0" collapsed="false">
      <c r="W71" s="0" t="s">
        <v>139</v>
      </c>
    </row>
    <row r="72" customFormat="false" ht="15" hidden="false" customHeight="false" outlineLevel="0" collapsed="false">
      <c r="W72" s="0" t="s">
        <v>140</v>
      </c>
    </row>
    <row r="73" customFormat="false" ht="15" hidden="false" customHeight="false" outlineLevel="0" collapsed="false">
      <c r="W73" s="0" t="s">
        <v>141</v>
      </c>
    </row>
    <row r="74" customFormat="false" ht="15" hidden="false" customHeight="false" outlineLevel="0" collapsed="false">
      <c r="W74" s="0" t="s">
        <v>142</v>
      </c>
    </row>
    <row r="75" customFormat="false" ht="15" hidden="false" customHeight="false" outlineLevel="0" collapsed="false">
      <c r="W75" s="0" t="s">
        <v>143</v>
      </c>
    </row>
    <row r="76" customFormat="false" ht="15" hidden="false" customHeight="false" outlineLevel="0" collapsed="false">
      <c r="W76" s="0" t="s">
        <v>144</v>
      </c>
    </row>
    <row r="77" customFormat="false" ht="15" hidden="false" customHeight="false" outlineLevel="0" collapsed="false">
      <c r="W77" s="0" t="s">
        <v>145</v>
      </c>
    </row>
    <row r="78" customFormat="false" ht="15" hidden="false" customHeight="false" outlineLevel="0" collapsed="false">
      <c r="W78" s="0" t="s">
        <v>146</v>
      </c>
    </row>
    <row r="79" customFormat="false" ht="15" hidden="false" customHeight="false" outlineLevel="0" collapsed="false">
      <c r="W79" s="0" t="s">
        <v>147</v>
      </c>
    </row>
    <row r="80" customFormat="false" ht="15" hidden="false" customHeight="false" outlineLevel="0" collapsed="false">
      <c r="W80" s="0" t="s">
        <v>148</v>
      </c>
    </row>
    <row r="81" customFormat="false" ht="15" hidden="false" customHeight="false" outlineLevel="0" collapsed="false">
      <c r="W81" s="0" t="s">
        <v>149</v>
      </c>
    </row>
    <row r="82" customFormat="false" ht="15" hidden="false" customHeight="false" outlineLevel="0" collapsed="false">
      <c r="W82" s="0" t="s">
        <v>150</v>
      </c>
    </row>
    <row r="83" customFormat="false" ht="15" hidden="false" customHeight="false" outlineLevel="0" collapsed="false">
      <c r="W83" s="0" t="s">
        <v>151</v>
      </c>
    </row>
    <row r="84" customFormat="false" ht="15" hidden="false" customHeight="false" outlineLevel="0" collapsed="false">
      <c r="W84" s="0" t="s">
        <v>152</v>
      </c>
    </row>
    <row r="85" customFormat="false" ht="15" hidden="false" customHeight="false" outlineLevel="0" collapsed="false">
      <c r="W85" s="0" t="s">
        <v>153</v>
      </c>
    </row>
    <row r="86" customFormat="false" ht="15" hidden="false" customHeight="false" outlineLevel="0" collapsed="false">
      <c r="W86" s="0" t="s">
        <v>154</v>
      </c>
    </row>
    <row r="87" customFormat="false" ht="15" hidden="false" customHeight="false" outlineLevel="0" collapsed="false">
      <c r="W87" s="0" t="s">
        <v>155</v>
      </c>
    </row>
    <row r="88" customFormat="false" ht="15" hidden="false" customHeight="false" outlineLevel="0" collapsed="false">
      <c r="W88" s="0" t="s">
        <v>156</v>
      </c>
    </row>
    <row r="89" customFormat="false" ht="15" hidden="false" customHeight="false" outlineLevel="0" collapsed="false">
      <c r="W89" s="0" t="s">
        <v>157</v>
      </c>
    </row>
    <row r="90" customFormat="false" ht="15" hidden="false" customHeight="false" outlineLevel="0" collapsed="false">
      <c r="W90" s="0" t="s">
        <v>158</v>
      </c>
    </row>
    <row r="91" customFormat="false" ht="15" hidden="false" customHeight="false" outlineLevel="0" collapsed="false">
      <c r="W91" s="0" t="s">
        <v>159</v>
      </c>
    </row>
    <row r="92" customFormat="false" ht="15" hidden="false" customHeight="false" outlineLevel="0" collapsed="false">
      <c r="W92" s="0" t="s">
        <v>160</v>
      </c>
    </row>
    <row r="93" customFormat="false" ht="15" hidden="false" customHeight="false" outlineLevel="0" collapsed="false">
      <c r="W93" s="0" t="s">
        <v>161</v>
      </c>
    </row>
    <row r="94" customFormat="false" ht="15" hidden="false" customHeight="false" outlineLevel="0" collapsed="false">
      <c r="W94" s="0" t="s">
        <v>162</v>
      </c>
    </row>
    <row r="95" customFormat="false" ht="15" hidden="false" customHeight="false" outlineLevel="0" collapsed="false">
      <c r="W95" s="0" t="s">
        <v>163</v>
      </c>
    </row>
    <row r="96" customFormat="false" ht="15" hidden="false" customHeight="false" outlineLevel="0" collapsed="false">
      <c r="W96" s="0" t="s">
        <v>164</v>
      </c>
    </row>
    <row r="97" customFormat="false" ht="15" hidden="false" customHeight="false" outlineLevel="0" collapsed="false">
      <c r="W97" s="0" t="s">
        <v>165</v>
      </c>
    </row>
    <row r="98" customFormat="false" ht="15" hidden="false" customHeight="false" outlineLevel="0" collapsed="false">
      <c r="W98" s="0" t="s">
        <v>166</v>
      </c>
    </row>
    <row r="99" customFormat="false" ht="15" hidden="false" customHeight="false" outlineLevel="0" collapsed="false">
      <c r="W99" s="0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2026-10-15T11:24:09Z</dcterms:created>
  <dc:creator>Xplorexcel.com</dc:creator>
  <dc:description/>
  <dc:language>en-US</dc:language>
  <cp:lastModifiedBy/>
  <dcterms:modified xsi:type="dcterms:W3CDTF">2026-10-15T11:24:09Z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